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30"/>
  <workbookPr showObjects="none" defaultThemeVersion="166925"/>
  <mc:AlternateContent xmlns:mc="http://schemas.openxmlformats.org/markup-compatibility/2006">
    <mc:Choice Requires="x15">
      <x15ac:absPath xmlns:x15ac="http://schemas.microsoft.com/office/spreadsheetml/2010/11/ac" url="D:\2022\DATA\"/>
    </mc:Choice>
  </mc:AlternateContent>
  <xr:revisionPtr revIDLastSave="0" documentId="13_ncr:1_{DC16751F-034D-42C2-B392-59AEB287AE80}" xr6:coauthVersionLast="45" xr6:coauthVersionMax="45" xr10:uidLastSave="{00000000-0000-0000-0000-000000000000}"/>
  <bookViews>
    <workbookView xWindow="-120" yWindow="-120" windowWidth="29040" windowHeight="15840" firstSheet="7" activeTab="13" xr2:uid="{00000000-000D-0000-FFFF-FFFF00000000}"/>
  </bookViews>
  <sheets>
    <sheet name="STANDAR DATA" sheetId="17" r:id="rId1"/>
    <sheet name="Penyuluhan Pertanian" sheetId="12" r:id="rId2"/>
    <sheet name="Potensi Lahan" sheetId="9" r:id="rId3"/>
    <sheet name="Tanaman Pangan" sheetId="1" r:id="rId4"/>
    <sheet name="Tanaman Hortikultura" sheetId="5" r:id="rId5"/>
    <sheet name="P2HP" sheetId="15" r:id="rId6"/>
    <sheet name="Perkebunan" sheetId="7" r:id="rId7"/>
    <sheet name="Populasi Ternak" sheetId="4" r:id="rId8"/>
    <sheet name="Profil Perikanan" sheetId="10" r:id="rId9"/>
    <sheet name="Perikanan Tangkap" sheetId="3" r:id="rId10"/>
    <sheet name="Perikanan Budaya" sheetId="16" r:id="rId11"/>
    <sheet name="Konsumsi Pangan" sheetId="8" r:id="rId12"/>
    <sheet name="Ketersediaan Pangan" sheetId="18" r:id="rId13"/>
    <sheet name="Data Bantuan " sheetId="19" r:id="rId14"/>
  </sheets>
  <externalReferences>
    <externalReference r:id="rId15"/>
    <externalReference r:id="rId16"/>
    <externalReference r:id="rId17"/>
    <externalReference r:id="rId18"/>
    <externalReference r:id="rId19"/>
  </externalReferences>
  <definedNames>
    <definedName name="\0" localSheetId="11">#REF!</definedName>
    <definedName name="\0">#REF!</definedName>
    <definedName name="\p" localSheetId="11">#REF!</definedName>
    <definedName name="\p">#REF!</definedName>
    <definedName name="\s" localSheetId="11">#REF!</definedName>
    <definedName name="\s">#REF!</definedName>
    <definedName name="_xlnm.Print_Area" localSheetId="12">'Ketersediaan Pangan'!$A$73:$O$108</definedName>
    <definedName name="_xlnm.Print_Area" localSheetId="11">'Konsumsi Pangan'!$B$4:$J$64</definedName>
    <definedName name="_xlnm.Print_Area" localSheetId="7">'Populasi Ternak'!$A$1:$T$8</definedName>
    <definedName name="_xlnm.Print_Area" localSheetId="3">'Tanaman Pangan'!$A$44:$Z$70</definedName>
    <definedName name="Print_Area_MI" localSheetId="11">#REF!</definedName>
    <definedName name="Print_Area_MI">#REF!</definedName>
    <definedName name="_xlnm.Print_Titles" localSheetId="11">'Konsumsi Pangan'!$4:$9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N141" i="19" l="1"/>
  <c r="M141" i="19"/>
  <c r="L141" i="19"/>
  <c r="K141" i="19"/>
  <c r="O140" i="19"/>
  <c r="O139" i="19"/>
  <c r="O138" i="19"/>
  <c r="O137" i="19"/>
  <c r="O136" i="19"/>
  <c r="O135" i="19"/>
  <c r="O134" i="19"/>
  <c r="O133" i="19"/>
  <c r="N129" i="19"/>
  <c r="M129" i="19"/>
  <c r="L129" i="19"/>
  <c r="K129" i="19"/>
  <c r="O128" i="19"/>
  <c r="O127" i="19"/>
  <c r="O126" i="19"/>
  <c r="O125" i="19"/>
  <c r="O124" i="19"/>
  <c r="O123" i="19"/>
  <c r="O122" i="19"/>
  <c r="O121" i="19"/>
  <c r="N117" i="19"/>
  <c r="M117" i="19"/>
  <c r="L117" i="19"/>
  <c r="K117" i="19"/>
  <c r="O116" i="19"/>
  <c r="O115" i="19"/>
  <c r="O114" i="19"/>
  <c r="O113" i="19"/>
  <c r="O112" i="19"/>
  <c r="O111" i="19"/>
  <c r="O110" i="19"/>
  <c r="O109" i="19"/>
  <c r="N105" i="19"/>
  <c r="M105" i="19"/>
  <c r="L105" i="19"/>
  <c r="K105" i="19"/>
  <c r="O104" i="19"/>
  <c r="O103" i="19"/>
  <c r="O102" i="19"/>
  <c r="O101" i="19"/>
  <c r="O100" i="19"/>
  <c r="O105" i="19" s="1"/>
  <c r="O99" i="19"/>
  <c r="O98" i="19"/>
  <c r="O97" i="19"/>
  <c r="N92" i="19"/>
  <c r="M92" i="19"/>
  <c r="L92" i="19"/>
  <c r="K92" i="19"/>
  <c r="O91" i="19"/>
  <c r="O90" i="19"/>
  <c r="O89" i="19"/>
  <c r="O88" i="19"/>
  <c r="O87" i="19"/>
  <c r="O86" i="19"/>
  <c r="O85" i="19"/>
  <c r="O84" i="19"/>
  <c r="N79" i="19"/>
  <c r="M79" i="19"/>
  <c r="L79" i="19"/>
  <c r="K79" i="19"/>
  <c r="O78" i="19"/>
  <c r="O77" i="19"/>
  <c r="O76" i="19"/>
  <c r="O75" i="19"/>
  <c r="O74" i="19"/>
  <c r="O73" i="19"/>
  <c r="O72" i="19"/>
  <c r="O71" i="19"/>
  <c r="N66" i="19"/>
  <c r="M66" i="19"/>
  <c r="L66" i="19"/>
  <c r="K66" i="19"/>
  <c r="O65" i="19"/>
  <c r="O64" i="19"/>
  <c r="O63" i="19"/>
  <c r="O62" i="19"/>
  <c r="O61" i="19"/>
  <c r="O60" i="19"/>
  <c r="O59" i="19"/>
  <c r="O58" i="19"/>
  <c r="N53" i="19"/>
  <c r="M53" i="19"/>
  <c r="L53" i="19"/>
  <c r="K53" i="19"/>
  <c r="O52" i="19"/>
  <c r="O51" i="19"/>
  <c r="O50" i="19"/>
  <c r="O49" i="19"/>
  <c r="O48" i="19"/>
  <c r="O47" i="19"/>
  <c r="O46" i="19"/>
  <c r="O45" i="19"/>
  <c r="N40" i="19"/>
  <c r="M40" i="19"/>
  <c r="L40" i="19"/>
  <c r="K40" i="19"/>
  <c r="O39" i="19"/>
  <c r="O38" i="19"/>
  <c r="O37" i="19"/>
  <c r="O36" i="19"/>
  <c r="O35" i="19"/>
  <c r="O34" i="19"/>
  <c r="O33" i="19"/>
  <c r="O32" i="19"/>
  <c r="AD27" i="19"/>
  <c r="AC27" i="19"/>
  <c r="AB27" i="19"/>
  <c r="AA27" i="19"/>
  <c r="AE26" i="19"/>
  <c r="AE25" i="19"/>
  <c r="AE24" i="19"/>
  <c r="AE23" i="19"/>
  <c r="AE22" i="19"/>
  <c r="AE27" i="19" s="1"/>
  <c r="AE21" i="19"/>
  <c r="AE20" i="19"/>
  <c r="AE19" i="19"/>
  <c r="AD14" i="19"/>
  <c r="AC14" i="19"/>
  <c r="AB14" i="19"/>
  <c r="AA14" i="19"/>
  <c r="AE13" i="19"/>
  <c r="AE12" i="19"/>
  <c r="AE11" i="19"/>
  <c r="AE10" i="19"/>
  <c r="AE9" i="19"/>
  <c r="AE8" i="19"/>
  <c r="AE7" i="19"/>
  <c r="AE6" i="19"/>
  <c r="V27" i="19"/>
  <c r="U27" i="19"/>
  <c r="T27" i="19"/>
  <c r="S27" i="19"/>
  <c r="W26" i="19"/>
  <c r="W25" i="19"/>
  <c r="W24" i="19"/>
  <c r="W23" i="19"/>
  <c r="W22" i="19"/>
  <c r="W27" i="19" s="1"/>
  <c r="W21" i="19"/>
  <c r="W20" i="19"/>
  <c r="W19" i="19"/>
  <c r="V14" i="19"/>
  <c r="U14" i="19"/>
  <c r="T14" i="19"/>
  <c r="S14" i="19"/>
  <c r="W13" i="19"/>
  <c r="W12" i="19"/>
  <c r="W11" i="19"/>
  <c r="W10" i="19"/>
  <c r="W9" i="19"/>
  <c r="W8" i="19"/>
  <c r="W7" i="19"/>
  <c r="W6" i="19"/>
  <c r="N27" i="19"/>
  <c r="M27" i="19"/>
  <c r="L27" i="19"/>
  <c r="K27" i="19"/>
  <c r="O26" i="19"/>
  <c r="O25" i="19"/>
  <c r="O24" i="19"/>
  <c r="O23" i="19"/>
  <c r="O22" i="19"/>
  <c r="O21" i="19"/>
  <c r="O20" i="19"/>
  <c r="O19" i="19"/>
  <c r="N14" i="19"/>
  <c r="M14" i="19"/>
  <c r="L14" i="19"/>
  <c r="K14" i="19"/>
  <c r="O13" i="19"/>
  <c r="O12" i="19"/>
  <c r="O11" i="19"/>
  <c r="O10" i="19"/>
  <c r="O9" i="19"/>
  <c r="O8" i="19"/>
  <c r="O7" i="19"/>
  <c r="O6" i="19"/>
  <c r="O141" i="19" l="1"/>
  <c r="O129" i="19"/>
  <c r="O117" i="19"/>
  <c r="O92" i="19"/>
  <c r="O79" i="19"/>
  <c r="O66" i="19"/>
  <c r="O53" i="19"/>
  <c r="O40" i="19"/>
  <c r="O27" i="19"/>
  <c r="AE14" i="19"/>
  <c r="W14" i="19"/>
  <c r="O14" i="19"/>
  <c r="F27" i="19"/>
  <c r="E27" i="19"/>
  <c r="D27" i="19"/>
  <c r="C27" i="19"/>
  <c r="G26" i="19"/>
  <c r="G25" i="19"/>
  <c r="G24" i="19"/>
  <c r="G23" i="19"/>
  <c r="G22" i="19"/>
  <c r="G21" i="19"/>
  <c r="G20" i="19"/>
  <c r="G19" i="19"/>
  <c r="G27" i="19" l="1"/>
  <c r="G13" i="19"/>
  <c r="G12" i="19"/>
  <c r="G11" i="19"/>
  <c r="G10" i="19"/>
  <c r="G9" i="19"/>
  <c r="G8" i="19"/>
  <c r="G7" i="19"/>
  <c r="F14" i="19"/>
  <c r="E14" i="19"/>
  <c r="D14" i="19"/>
  <c r="C14" i="19"/>
  <c r="G6" i="19"/>
  <c r="G14" i="19" l="1"/>
  <c r="Y54" i="1"/>
  <c r="X54" i="1"/>
  <c r="Z54" i="1"/>
  <c r="Y52" i="1"/>
  <c r="X52" i="1"/>
  <c r="Z52" i="1"/>
  <c r="Y51" i="1"/>
  <c r="X51" i="1"/>
  <c r="Z51" i="1"/>
  <c r="Y50" i="1"/>
  <c r="X50" i="1"/>
  <c r="Z50" i="1"/>
  <c r="O22" i="3" l="1"/>
  <c r="N22" i="3"/>
  <c r="M22" i="3"/>
  <c r="L22" i="3"/>
  <c r="K22" i="3"/>
  <c r="J22" i="3"/>
  <c r="O21" i="3"/>
  <c r="N21" i="3"/>
  <c r="M21" i="3"/>
  <c r="L21" i="3"/>
  <c r="K21" i="3"/>
  <c r="J21" i="3"/>
  <c r="O20" i="3"/>
  <c r="N20" i="3"/>
  <c r="M20" i="3"/>
  <c r="L20" i="3"/>
  <c r="K20" i="3"/>
  <c r="J20" i="3"/>
  <c r="K31" i="16"/>
  <c r="L31" i="16"/>
  <c r="M31" i="16"/>
  <c r="N31" i="16"/>
  <c r="O31" i="16"/>
  <c r="P31" i="16"/>
  <c r="Q31" i="16"/>
  <c r="O88" i="18" l="1"/>
  <c r="O87" i="18"/>
  <c r="O86" i="18"/>
  <c r="O85" i="18"/>
  <c r="O84" i="18"/>
  <c r="O83" i="18"/>
  <c r="O82" i="18"/>
  <c r="O81" i="18"/>
  <c r="O80" i="18"/>
  <c r="O79" i="18"/>
  <c r="Q78" i="18"/>
  <c r="S78" i="18" s="1"/>
  <c r="O78" i="18"/>
  <c r="E92" i="18" s="1"/>
  <c r="R78" i="18" l="1"/>
  <c r="T78" i="18" s="1"/>
  <c r="E91" i="18"/>
  <c r="E93" i="18" s="1"/>
  <c r="E94" i="18" s="1"/>
  <c r="J15" i="16" l="1"/>
  <c r="J14" i="16"/>
  <c r="J13" i="16"/>
  <c r="J10" i="16"/>
  <c r="J7" i="16"/>
  <c r="J6" i="16"/>
  <c r="J5" i="16"/>
  <c r="I31" i="16"/>
  <c r="Q41" i="18" l="1"/>
  <c r="T50" i="1" l="1"/>
  <c r="Q50" i="1"/>
  <c r="N50" i="1"/>
  <c r="I18" i="4" l="1"/>
  <c r="O41" i="18" l="1"/>
  <c r="S41" i="18" l="1"/>
  <c r="E55" i="18"/>
  <c r="E57" i="18" s="1"/>
  <c r="R41" i="18" l="1"/>
  <c r="T41" i="18" s="1"/>
  <c r="E56" i="18"/>
  <c r="E58" i="18" s="1"/>
  <c r="O51" i="18" l="1"/>
  <c r="O50" i="18"/>
  <c r="O49" i="18"/>
  <c r="O48" i="18"/>
  <c r="O47" i="18"/>
  <c r="O46" i="18"/>
  <c r="O45" i="18"/>
  <c r="O44" i="18"/>
  <c r="O43" i="18"/>
  <c r="O42" i="18"/>
  <c r="T8" i="1" l="1"/>
  <c r="Q8" i="1"/>
  <c r="N8" i="1"/>
  <c r="D60" i="8" l="1"/>
  <c r="G60" i="8" l="1"/>
  <c r="H60" i="8"/>
  <c r="F58" i="8"/>
  <c r="F57" i="8"/>
  <c r="F56" i="8"/>
  <c r="F55" i="8"/>
  <c r="F54" i="8"/>
  <c r="F53" i="8"/>
  <c r="F52" i="8"/>
  <c r="F51" i="8"/>
  <c r="F50" i="8"/>
  <c r="E58" i="8"/>
  <c r="E57" i="8"/>
  <c r="E56" i="8"/>
  <c r="E55" i="8"/>
  <c r="E54" i="8"/>
  <c r="E53" i="8"/>
  <c r="E52" i="8"/>
  <c r="E51" i="8"/>
  <c r="E50" i="8"/>
  <c r="E60" i="8" l="1"/>
  <c r="F60" i="8"/>
  <c r="O15" i="18"/>
  <c r="O14" i="18"/>
  <c r="O13" i="18"/>
  <c r="O12" i="18"/>
  <c r="O11" i="18"/>
  <c r="O10" i="18"/>
  <c r="O9" i="18"/>
  <c r="O8" i="18"/>
  <c r="O7" i="18"/>
  <c r="O6" i="18"/>
  <c r="O5" i="18"/>
  <c r="P5" i="18" s="1"/>
  <c r="H41" i="8" l="1"/>
  <c r="AE17" i="4" l="1"/>
  <c r="C23" i="4" l="1"/>
  <c r="H31" i="16" l="1"/>
  <c r="G31" i="16"/>
  <c r="F31" i="16"/>
  <c r="E31" i="16"/>
  <c r="D31" i="16"/>
  <c r="C31" i="16"/>
  <c r="AB23" i="4" l="1"/>
  <c r="AA23" i="4"/>
  <c r="Z23" i="4"/>
  <c r="Y23" i="4"/>
  <c r="X23" i="4"/>
  <c r="W23" i="4"/>
  <c r="O23" i="4"/>
  <c r="N23" i="4"/>
  <c r="M23" i="4"/>
  <c r="L23" i="4"/>
  <c r="K23" i="4"/>
  <c r="J23" i="4"/>
  <c r="O22" i="4"/>
  <c r="N22" i="4"/>
  <c r="M22" i="4"/>
  <c r="L22" i="4"/>
  <c r="K22" i="4"/>
  <c r="J22" i="4"/>
  <c r="H22" i="4"/>
  <c r="H23" i="4"/>
  <c r="G23" i="4"/>
  <c r="F23" i="4"/>
  <c r="E23" i="4"/>
  <c r="D23" i="4"/>
  <c r="G22" i="4"/>
  <c r="F22" i="4"/>
  <c r="E22" i="4"/>
  <c r="D22" i="4"/>
  <c r="C22" i="4"/>
  <c r="T16" i="3" l="1"/>
  <c r="S16" i="3"/>
  <c r="R16" i="3"/>
  <c r="H32" i="16" l="1"/>
  <c r="AH17" i="4"/>
  <c r="AG17" i="4"/>
  <c r="AF17" i="4"/>
  <c r="AD17" i="4"/>
  <c r="AC17" i="4"/>
  <c r="V17" i="4"/>
  <c r="U17" i="4"/>
  <c r="T17" i="4"/>
  <c r="S17" i="4"/>
  <c r="R17" i="4"/>
  <c r="Q17" i="4"/>
  <c r="C138" i="9" l="1"/>
  <c r="P16" i="3" l="1"/>
  <c r="G32" i="16" l="1"/>
  <c r="C136" i="9"/>
  <c r="F41" i="8" l="1"/>
  <c r="E41" i="8"/>
  <c r="D41" i="8"/>
  <c r="F23" i="8"/>
  <c r="E23" i="8"/>
  <c r="D23" i="8"/>
  <c r="K15" i="3"/>
  <c r="K14" i="3"/>
  <c r="K13" i="3"/>
  <c r="K12" i="3"/>
  <c r="K11" i="3"/>
  <c r="J16" i="3"/>
  <c r="K16" i="3" l="1"/>
  <c r="C82" i="9"/>
  <c r="C77" i="9"/>
  <c r="C70" i="9"/>
  <c r="C65" i="9"/>
  <c r="C62" i="9"/>
  <c r="C59" i="9"/>
  <c r="C52" i="9"/>
  <c r="C11" i="9"/>
  <c r="C13" i="9"/>
  <c r="C18" i="9"/>
  <c r="C23" i="9"/>
  <c r="C6" i="9"/>
  <c r="C89" i="9" l="1"/>
  <c r="C25" i="9"/>
  <c r="J6" i="8"/>
  <c r="B6" i="8"/>
  <c r="J5" i="8"/>
  <c r="B5" i="8"/>
  <c r="J4" i="8"/>
  <c r="B4" i="8"/>
</calcChain>
</file>

<file path=xl/sharedStrings.xml><?xml version="1.0" encoding="utf-8"?>
<sst xmlns="http://schemas.openxmlformats.org/spreadsheetml/2006/main" count="1349" uniqueCount="527">
  <si>
    <t xml:space="preserve">DATA LUAS TANAM, LUAS PANEN, PRODUKSI DAN PRODUKTIFITAS TANAMAN PANGAN  </t>
  </si>
  <si>
    <t>NO</t>
  </si>
  <si>
    <t>KOMODITI</t>
  </si>
  <si>
    <t xml:space="preserve">LUAS </t>
  </si>
  <si>
    <t>PRODUKTIFITAS</t>
  </si>
  <si>
    <t>PRODUKSI</t>
  </si>
  <si>
    <t>LUAS</t>
  </si>
  <si>
    <t>PRODUKTIVTAS</t>
  </si>
  <si>
    <t>PANEN</t>
  </si>
  <si>
    <t>(Kw/Ha)</t>
  </si>
  <si>
    <t>(Ton)</t>
  </si>
  <si>
    <t>(Ha)</t>
  </si>
  <si>
    <t>1.</t>
  </si>
  <si>
    <t>PADI</t>
  </si>
  <si>
    <t>2.</t>
  </si>
  <si>
    <t>JAGUNG</t>
  </si>
  <si>
    <t>622.4</t>
  </si>
  <si>
    <t>3.</t>
  </si>
  <si>
    <t>KACANG TANAH</t>
  </si>
  <si>
    <t>37.9</t>
  </si>
  <si>
    <t>4.</t>
  </si>
  <si>
    <t>KACANG HIJAU</t>
  </si>
  <si>
    <t>-</t>
  </si>
  <si>
    <t>5.</t>
  </si>
  <si>
    <t>UBI KAYU</t>
  </si>
  <si>
    <t>6.</t>
  </si>
  <si>
    <t>UBI JALAR</t>
  </si>
  <si>
    <t>7.</t>
  </si>
  <si>
    <t>KEDELAI</t>
  </si>
  <si>
    <t>No</t>
  </si>
  <si>
    <t>DATA STATISTIK PERIKANAN TANGKAP</t>
  </si>
  <si>
    <t>KOTA</t>
  </si>
  <si>
    <t>Palu</t>
  </si>
  <si>
    <t>JENIS PERAIRAN</t>
  </si>
  <si>
    <t>Laut</t>
  </si>
  <si>
    <t>KECAMATAN</t>
  </si>
  <si>
    <t>Produksi Perikanan Tangkap Kota Palu</t>
  </si>
  <si>
    <t>Tahun 2019</t>
  </si>
  <si>
    <t xml:space="preserve">TRIP </t>
  </si>
  <si>
    <t>PRODUKSI (Ton)</t>
  </si>
  <si>
    <t>NILAI PRODUKSI (Rp. 1.000)</t>
  </si>
  <si>
    <t>Kecamatan Palu Barat</t>
  </si>
  <si>
    <t>Kecamatan Palu Utara</t>
  </si>
  <si>
    <t>Kecamatan Mantikulore</t>
  </si>
  <si>
    <t>Kecamatan Tawaeli</t>
  </si>
  <si>
    <t>Kecamatan Ulujadi</t>
  </si>
  <si>
    <t>TOTAL</t>
  </si>
  <si>
    <t>ULUJADI</t>
  </si>
  <si>
    <t>MANTIKULORE</t>
  </si>
  <si>
    <t>TATANGA</t>
  </si>
  <si>
    <t>PALU UTARA</t>
  </si>
  <si>
    <t>TAWAELI</t>
  </si>
  <si>
    <t>URAIAN</t>
  </si>
  <si>
    <t>TAHUN</t>
  </si>
  <si>
    <t>SATUAN</t>
  </si>
  <si>
    <t>Luas Areal Perkebunan</t>
  </si>
  <si>
    <t xml:space="preserve">- Luas areal Kelapa Sawit </t>
  </si>
  <si>
    <t>Ha</t>
  </si>
  <si>
    <t>- Luas erael Karet</t>
  </si>
  <si>
    <t>- Luas areal Kelapa</t>
  </si>
  <si>
    <t>- Luas areal Kopi</t>
  </si>
  <si>
    <t>- Luas ereal Teh</t>
  </si>
  <si>
    <t>- Luas ereal Lada</t>
  </si>
  <si>
    <t>- Luas areal Kakao</t>
  </si>
  <si>
    <t>- Luas Areal Jambu Mente</t>
  </si>
  <si>
    <t>- Luas areal Cengkeh</t>
  </si>
  <si>
    <t>- luas area Kapas</t>
  </si>
  <si>
    <t>Jumlah Produksi Perkebunan</t>
  </si>
  <si>
    <t>- Jumlah Produksi Sawit</t>
  </si>
  <si>
    <t>Ton</t>
  </si>
  <si>
    <t>- jumlah Produksi Karet</t>
  </si>
  <si>
    <t>- Jumlah Produksi Kelapa</t>
  </si>
  <si>
    <t>- Jumlah Produksi Kopi</t>
  </si>
  <si>
    <t>- Jumlah Produksi Teh</t>
  </si>
  <si>
    <t>- Jumlah Produksi Lada</t>
  </si>
  <si>
    <t>- Jumlah Produksi Kakao</t>
  </si>
  <si>
    <t>- Jumlah Produksi Jambu Mente</t>
  </si>
  <si>
    <t>- Jumlah Produksi Cengkeh</t>
  </si>
  <si>
    <t>- Jumlah Produksi Kapas</t>
  </si>
  <si>
    <t>Kelompok Pangan</t>
  </si>
  <si>
    <t>Skor Pola Pangan Harapan</t>
  </si>
  <si>
    <t>Padi-padian</t>
  </si>
  <si>
    <t>Umbi-umbian</t>
  </si>
  <si>
    <t>Pangan Hewani</t>
  </si>
  <si>
    <t>Minyak dan Lemak</t>
  </si>
  <si>
    <t>Buah/Biji Berminyak</t>
  </si>
  <si>
    <t>Kacang-kacangan</t>
  </si>
  <si>
    <t>Gula</t>
  </si>
  <si>
    <t>Sayur dan Buah</t>
  </si>
  <si>
    <t>Lain-lain</t>
  </si>
  <si>
    <t>Total</t>
  </si>
  <si>
    <t>Rata-Rata Konsumsi Energi (Kkal/Kapita/Hari)</t>
  </si>
  <si>
    <t>DATA LUAS AREAL DAN PRODUKSI PERKEBUNAN</t>
  </si>
  <si>
    <t xml:space="preserve">Penyiapan Data Lahan Pertanian Pangan Berkelanjutan (LP2B) </t>
  </si>
  <si>
    <t>a. Luas Lahan sawah</t>
  </si>
  <si>
    <t>Kecamatan / Kelurahan</t>
  </si>
  <si>
    <t>I</t>
  </si>
  <si>
    <t>Luas (Ha)</t>
  </si>
  <si>
    <t xml:space="preserve">Kawatuna </t>
  </si>
  <si>
    <t>Lasoani</t>
  </si>
  <si>
    <t>Poboya</t>
  </si>
  <si>
    <t>Tanamodindi</t>
  </si>
  <si>
    <t>II</t>
  </si>
  <si>
    <t>PALU SELATAN</t>
  </si>
  <si>
    <t>Petobo</t>
  </si>
  <si>
    <t>III</t>
  </si>
  <si>
    <t xml:space="preserve">Boyaoge </t>
  </si>
  <si>
    <t>Duyu</t>
  </si>
  <si>
    <t>Palupi</t>
  </si>
  <si>
    <t>Pengawu</t>
  </si>
  <si>
    <t>IV</t>
  </si>
  <si>
    <t>Baiya</t>
  </si>
  <si>
    <t>Lambara</t>
  </si>
  <si>
    <t>Panau</t>
  </si>
  <si>
    <t>Pantoloan</t>
  </si>
  <si>
    <t>V</t>
  </si>
  <si>
    <t>Donggala Kodi</t>
  </si>
  <si>
    <t>LUAS TOTAL SAWAH</t>
  </si>
  <si>
    <t>b. Luas Lahan Tegalan</t>
  </si>
  <si>
    <t>Kawatuna</t>
  </si>
  <si>
    <t>Layana Indah</t>
  </si>
  <si>
    <t>Talise</t>
  </si>
  <si>
    <t>Tondo</t>
  </si>
  <si>
    <t>Kamonji</t>
  </si>
  <si>
    <t>Lere</t>
  </si>
  <si>
    <t>Birobuli Selatan</t>
  </si>
  <si>
    <t>Kayumalue Pajeko</t>
  </si>
  <si>
    <t>Kayumaluengapa</t>
  </si>
  <si>
    <t>Mamboro</t>
  </si>
  <si>
    <t>Taipa</t>
  </si>
  <si>
    <t>Bayaoge</t>
  </si>
  <si>
    <t>Nunu</t>
  </si>
  <si>
    <t>Tavanjuka</t>
  </si>
  <si>
    <t>Buluri</t>
  </si>
  <si>
    <t>Kabonena</t>
  </si>
  <si>
    <t>Silae</t>
  </si>
  <si>
    <t>Tipo</t>
  </si>
  <si>
    <t>Watusampu</t>
  </si>
  <si>
    <t>VI</t>
  </si>
  <si>
    <t>VII</t>
  </si>
  <si>
    <t>PALU BARAT</t>
  </si>
  <si>
    <t>LUAS TOTAL TEGALAN</t>
  </si>
  <si>
    <t>DATA LUAS POLA RUANG RTRW KOTA PALU (REVISI)</t>
  </si>
  <si>
    <t>Jumlah BBI UPTD Kabupaten/Kota (Unit)</t>
  </si>
  <si>
    <t>Jumlah pemasar hasil perikanan (orang)</t>
  </si>
  <si>
    <t>Jumlah kelompok pengolah hasil perikanan (Kelompok)</t>
  </si>
  <si>
    <t>Jumlah Pembudidaya Ikan (Orang)</t>
  </si>
  <si>
    <t>Jumlah Nelayan (Orang)</t>
  </si>
  <si>
    <t>Luas Lahan Potensi Budidaya (Km2)</t>
  </si>
  <si>
    <t>Panjang Pantai (Km2)</t>
  </si>
  <si>
    <t xml:space="preserve">Kelompok Usaha Garam/Pugar (orang) </t>
  </si>
  <si>
    <t>DATA PROFIL PERIKANAN DAN KELAUTAN KOTA PALU</t>
  </si>
  <si>
    <t>Luas Lahan Penggaraman (Ha)</t>
  </si>
  <si>
    <t>Tempat Pembongkaran Ikan (unit)</t>
  </si>
  <si>
    <t>Jumlah Penyuluh Perikanan PNS (orang)</t>
  </si>
  <si>
    <t>Jumlah Penyuluh Perikanan Bantu (orang)</t>
  </si>
  <si>
    <t>Jumlah BPP Kecamatan</t>
  </si>
  <si>
    <t>Jumlah Kelompok Tani</t>
  </si>
  <si>
    <t>Jumlah Gabungan Kelompok Tani</t>
  </si>
  <si>
    <t>Jumlah Petani</t>
  </si>
  <si>
    <t>Jumlah Kelembagaan Ekonomi Petani</t>
  </si>
  <si>
    <t>Jumlah Penyuluh PNS</t>
  </si>
  <si>
    <t xml:space="preserve">Jumlah Penyuluh THL-TB </t>
  </si>
  <si>
    <t>Jumlah Penyuluh Swadaya</t>
  </si>
  <si>
    <t>Jumlah Penyuluh Swasta</t>
  </si>
  <si>
    <t>DATA PROFIL PENYULUHAN PERTANIAN KOTA PALU</t>
  </si>
  <si>
    <t>2020 *)</t>
  </si>
  <si>
    <t>DATA LUAS TANAM, PANEN, PRODUKSI DAN PRODUKTIVITAS HORTIKULTURA (SAYURAN) TAHUN 2016-2019</t>
  </si>
  <si>
    <t>KOMUDITI</t>
  </si>
  <si>
    <t>Panen (Ha)</t>
  </si>
  <si>
    <t>Produktivitas  (Kw/Ha)</t>
  </si>
  <si>
    <t>Produksi (Kw)</t>
  </si>
  <si>
    <t>Produktivitas (Kw/Ha)</t>
  </si>
  <si>
    <t>Bawang Merah</t>
  </si>
  <si>
    <t>Cabe Besar</t>
  </si>
  <si>
    <t>Cabe Rawit</t>
  </si>
  <si>
    <t>Kangkung</t>
  </si>
  <si>
    <t>Tomat</t>
  </si>
  <si>
    <t>Bayam</t>
  </si>
  <si>
    <t>DATA LUAS TANAM, PANEN, PRODUKSI DAN PRODUKTIVITAS HORTIKULTURA (BUAH) TAHUN 2016-2019</t>
  </si>
  <si>
    <t>Tanaman Menghasilkan (Pohon)</t>
  </si>
  <si>
    <t>Produktivitas (Kg/Phn)</t>
  </si>
  <si>
    <t>Mangga</t>
  </si>
  <si>
    <t>Anggur</t>
  </si>
  <si>
    <t>Jambu Air</t>
  </si>
  <si>
    <t>Nanas</t>
  </si>
  <si>
    <t>Nangka</t>
  </si>
  <si>
    <t>Pisang</t>
  </si>
  <si>
    <t>DATA LUAS TANAM, PANEN, PRODUKSI DAN PRODUKTIFITAS HORTIKULTURA BIOFARMAKA (Obat) TAHUN 2016-2019</t>
  </si>
  <si>
    <r>
      <t>Panen (M</t>
    </r>
    <r>
      <rPr>
        <sz val="8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</si>
  <si>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r>
      <t>Produktivitas (Kg/M</t>
    </r>
    <r>
      <rPr>
        <sz val="8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</si>
  <si>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t>Produksi (Kg)</t>
  </si>
  <si>
    <t>Produksi (kg)</t>
  </si>
  <si>
    <t>Jahe</t>
  </si>
  <si>
    <t>Kunyit</t>
  </si>
  <si>
    <t>Lengkuas</t>
  </si>
  <si>
    <t>Temulawak</t>
  </si>
  <si>
    <t xml:space="preserve">KOMODITI </t>
  </si>
  <si>
    <t>DATA LUAS AREAL TANAMAN PERKEBUNAN KOTA PALU 2016-2019</t>
  </si>
  <si>
    <t>Luas Lahan (Ha)</t>
  </si>
  <si>
    <t>Produksi  (ton)</t>
  </si>
  <si>
    <t>Kelapa</t>
  </si>
  <si>
    <t>Kakao</t>
  </si>
  <si>
    <t>Jambu Mete</t>
  </si>
  <si>
    <t>Kemiri</t>
  </si>
  <si>
    <t>Cengkeh</t>
  </si>
  <si>
    <t>DATA PRODUKSI TERNAK</t>
  </si>
  <si>
    <t>Jenis Ternak</t>
  </si>
  <si>
    <t>Populasi Ternak (ekor)</t>
  </si>
  <si>
    <t>Produksi Daging (ton)</t>
  </si>
  <si>
    <t>Nilai Daging (Rp)</t>
  </si>
  <si>
    <t>Produksi Telur (ton)</t>
  </si>
  <si>
    <t>Nilai Produksi Telur (Rp)</t>
  </si>
  <si>
    <t>Sapi</t>
  </si>
  <si>
    <t>Kerbau</t>
  </si>
  <si>
    <t>Kuda</t>
  </si>
  <si>
    <t>Kambing</t>
  </si>
  <si>
    <t>Domba</t>
  </si>
  <si>
    <t>Ayam Potong</t>
  </si>
  <si>
    <t>Ayam Buras</t>
  </si>
  <si>
    <t>Ayam Petelur</t>
  </si>
  <si>
    <t>Angsa</t>
  </si>
  <si>
    <t>Itik</t>
  </si>
  <si>
    <t xml:space="preserve">Bebek </t>
  </si>
  <si>
    <t>Puyuh</t>
  </si>
  <si>
    <t>Tahun 2018</t>
  </si>
  <si>
    <t>Tahun 2017</t>
  </si>
  <si>
    <t>Tahun 2016</t>
  </si>
  <si>
    <t>Tahun 2015</t>
  </si>
  <si>
    <t>Kawasan</t>
  </si>
  <si>
    <t>Kawasan Cagar Budaya</t>
  </si>
  <si>
    <t>Kawasan Ekosistem mangrove</t>
  </si>
  <si>
    <t>Kawasan Hutan Lindung</t>
  </si>
  <si>
    <t>Kawasan Hutan Lindung/ Kawasan Pariwisata</t>
  </si>
  <si>
    <t>Kawasan Hutan Produksi Terbatas</t>
  </si>
  <si>
    <t>Kawasan Hutan Produksi Terbatas / Kawasan Taman Hutan Raya</t>
  </si>
  <si>
    <t>Kawasan Industri</t>
  </si>
  <si>
    <t>Kawasan Kesehatan</t>
  </si>
  <si>
    <t>Kawasan Olahraga</t>
  </si>
  <si>
    <t>Kawasan Pariwisata</t>
  </si>
  <si>
    <t>Kawasan Pembangkitan Tenaga Listrik</t>
  </si>
  <si>
    <t>Kawasan Pendidikan</t>
  </si>
  <si>
    <t>Kawasan Perdagangan dan Jasa</t>
  </si>
  <si>
    <t>Kawasan Peribadatan</t>
  </si>
  <si>
    <t>Kawasan Perikanan Budidaya</t>
  </si>
  <si>
    <t>Kawasan Perkantoran</t>
  </si>
  <si>
    <t>Kawasan Perkebunan</t>
  </si>
  <si>
    <t>Kawasan Pertahanan dan Keamanan</t>
  </si>
  <si>
    <t>Kawasan Perumahan</t>
  </si>
  <si>
    <t>Kawasan Rawan Bencana Gerakan Tanah</t>
  </si>
  <si>
    <t>Kawasan Sekitar Danau atau Waduk</t>
  </si>
  <si>
    <t>Taman Hutan Raya / Kawasan Hutan Produksi Terbatas</t>
  </si>
  <si>
    <t>Kawasan Tanaman Pangan</t>
  </si>
  <si>
    <t>Kawasan Transportasi</t>
  </si>
  <si>
    <t>Ruang Terbuka Hijau (RTH) Kota</t>
  </si>
  <si>
    <t>Sempadan Pantai</t>
  </si>
  <si>
    <t>Sempadan Patahan Aktif</t>
  </si>
  <si>
    <t>Sempadan Sungai</t>
  </si>
  <si>
    <t>Sentra Usaha Kecil dan Menengah</t>
  </si>
  <si>
    <t>Taman Hutan Raya</t>
  </si>
  <si>
    <t>Sungai</t>
  </si>
  <si>
    <t>Danau</t>
  </si>
  <si>
    <t>Grand Total</t>
  </si>
  <si>
    <t>Ket  :</t>
  </si>
  <si>
    <t xml:space="preserve">KOTA PALU </t>
  </si>
  <si>
    <t>Produksi</t>
  </si>
  <si>
    <t>Lahan Peruntukan Pertanian dan Perikanan</t>
  </si>
  <si>
    <t>*)  angka sementara</t>
  </si>
  <si>
    <t>Produk Olahan Hasil</t>
  </si>
  <si>
    <t>Keterangan</t>
  </si>
  <si>
    <t>Tahun (Kg)</t>
  </si>
  <si>
    <t>DATA PRODUK PENGOLAHAN HASIL PERTANIAN PERIKANAN KOTA PALU</t>
  </si>
  <si>
    <t>Minyak Kelapa Sehat (Ltr)</t>
  </si>
  <si>
    <t>Abon Ikan (Kg)</t>
  </si>
  <si>
    <t>Abon Daging Sapi (Kg)</t>
  </si>
  <si>
    <t>Abon Daging Ayam (Kg)</t>
  </si>
  <si>
    <t>DATA PRODUKSI PERIKANAN BUDIDAYA KOTA PALU</t>
  </si>
  <si>
    <t>Jenis Ikan</t>
  </si>
  <si>
    <t>Produksi Perikanan Budidaya (ton)</t>
  </si>
  <si>
    <t>Mas</t>
  </si>
  <si>
    <t>Nila</t>
  </si>
  <si>
    <t>Mujair</t>
  </si>
  <si>
    <t>Patin</t>
  </si>
  <si>
    <t>Gurame</t>
  </si>
  <si>
    <t>Lele</t>
  </si>
  <si>
    <t>Bawal Tawar</t>
  </si>
  <si>
    <t xml:space="preserve">Sidat </t>
  </si>
  <si>
    <t>Udang Vaname</t>
  </si>
  <si>
    <t>Total Produksi (Ton)</t>
  </si>
  <si>
    <t>RTP</t>
  </si>
  <si>
    <t>LUAS LAHAN (Ha)</t>
  </si>
  <si>
    <t>Nilai produksi (Rp. X 1.000.000)</t>
  </si>
  <si>
    <t>Ruminansia</t>
  </si>
  <si>
    <t>Unggas</t>
  </si>
  <si>
    <t>Kecamatan</t>
  </si>
  <si>
    <t>Produksi budidaya Kolam (Ton)/Tahun</t>
  </si>
  <si>
    <t>Nilai Produksi (x 1000 Rp)</t>
  </si>
  <si>
    <t>2020  *)</t>
  </si>
  <si>
    <t>Palu Barat</t>
  </si>
  <si>
    <t>Tatanga</t>
  </si>
  <si>
    <t>Ulujadi</t>
  </si>
  <si>
    <t>Palu Selatan</t>
  </si>
  <si>
    <t>Palu Timur</t>
  </si>
  <si>
    <t>Mantikulore</t>
  </si>
  <si>
    <t>Palu Utara</t>
  </si>
  <si>
    <t>Tawaeli</t>
  </si>
  <si>
    <t>Jumlah Total</t>
  </si>
  <si>
    <t>REKAPITULASI PRODUKSI GARAM</t>
  </si>
  <si>
    <t>Uraian</t>
  </si>
  <si>
    <t>Produksi Garam Rakyat (Kg)</t>
  </si>
  <si>
    <t>Produksi Garam</t>
  </si>
  <si>
    <t>Tahun 2020</t>
  </si>
  <si>
    <t>Bawang Goreng</t>
  </si>
  <si>
    <t>Konsep</t>
  </si>
  <si>
    <t>Definisi</t>
  </si>
  <si>
    <t>Klasifikasi</t>
  </si>
  <si>
    <t>Ukuran</t>
  </si>
  <si>
    <t>Satuan</t>
  </si>
  <si>
    <t xml:space="preserve">STANDAR DATA </t>
  </si>
  <si>
    <t>DINAS PERTANIAN DAN KETAHANAN PANGAN KOTA PALU</t>
  </si>
  <si>
    <t>Luas Panen</t>
  </si>
  <si>
    <t>Luas</t>
  </si>
  <si>
    <t>setiap musim tanam</t>
  </si>
  <si>
    <t>Luas Tanam</t>
  </si>
  <si>
    <t xml:space="preserve">Jumlah Luas areal komoditas </t>
  </si>
  <si>
    <t xml:space="preserve">Jumlah produksi komoditas </t>
  </si>
  <si>
    <t>Tonase</t>
  </si>
  <si>
    <t>Kg / Kw / Ton</t>
  </si>
  <si>
    <t>Produktivitas</t>
  </si>
  <si>
    <t>Tonase / luasan</t>
  </si>
  <si>
    <t>Kw/ha</t>
  </si>
  <si>
    <t>Ton/Ha</t>
  </si>
  <si>
    <r>
      <t>Luas Panen (M</t>
    </r>
    <r>
      <rPr>
        <sz val="8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</si>
  <si>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r>
      <t>M</t>
    </r>
    <r>
      <rPr>
        <sz val="11"/>
        <color theme="1"/>
        <rFont val="Calibri"/>
        <family val="2"/>
      </rPr>
      <t>²</t>
    </r>
  </si>
  <si>
    <t>Tanaman Yang Menghasilkan</t>
  </si>
  <si>
    <t>dipanen</t>
  </si>
  <si>
    <t>Setiap musim</t>
  </si>
  <si>
    <t>Jumlah</t>
  </si>
  <si>
    <t>Pohon</t>
  </si>
  <si>
    <t>Tanaman buah yang dipanen</t>
  </si>
  <si>
    <t>Tanaman pangan yang ditanam</t>
  </si>
  <si>
    <t>Tanaman Pangan yang di panen</t>
  </si>
  <si>
    <t>Tanaman Pangan yang dipanen</t>
  </si>
  <si>
    <t xml:space="preserve">Tanaman Pangan  yang dipanen </t>
  </si>
  <si>
    <t>setiap hektar</t>
  </si>
  <si>
    <t xml:space="preserve">Tonase </t>
  </si>
  <si>
    <t>Kg/Kw/Ton</t>
  </si>
  <si>
    <t>Setiap pohon</t>
  </si>
  <si>
    <t>Kg/pohon</t>
  </si>
  <si>
    <t>Kw/pohon</t>
  </si>
  <si>
    <t>berhasil dipanen</t>
  </si>
  <si>
    <t>Jumlah tanaman buah yang berhasil</t>
  </si>
  <si>
    <t xml:space="preserve">Luas  tanaman Biofarmaka yang </t>
  </si>
  <si>
    <t>Tanaman biofarmaka yang dipanen</t>
  </si>
  <si>
    <t>Tonase / populasi</t>
  </si>
  <si>
    <t>Kg/M²</t>
  </si>
  <si>
    <t>Data Tanaman Pangan</t>
  </si>
  <si>
    <t>Data Tanaman Buah</t>
  </si>
  <si>
    <t>Data Tanaman Biofarmaka</t>
  </si>
  <si>
    <t>Data Peternakan</t>
  </si>
  <si>
    <t>Populasi Ternak</t>
  </si>
  <si>
    <t>Jumlah ternak yang dibudidayakan</t>
  </si>
  <si>
    <t xml:space="preserve">oleh peternak dan dapat diambil </t>
  </si>
  <si>
    <t>hasilnya</t>
  </si>
  <si>
    <t>Setiap Tahun</t>
  </si>
  <si>
    <t>ekor</t>
  </si>
  <si>
    <t>Produksi Daging</t>
  </si>
  <si>
    <t>Jumlah daging ternak yang dipotong</t>
  </si>
  <si>
    <t>dan dikonversi dlam karkas daging</t>
  </si>
  <si>
    <t>Kg / Ton</t>
  </si>
  <si>
    <t>Nilai Daging</t>
  </si>
  <si>
    <t>Jumlah Karkas Daging dikalikan</t>
  </si>
  <si>
    <t>harga jual daging di pasar</t>
  </si>
  <si>
    <t>Nominal uang</t>
  </si>
  <si>
    <t>Rupiah</t>
  </si>
  <si>
    <t>Produksi Telur</t>
  </si>
  <si>
    <t>Jumlah Telur yang dihasilkan</t>
  </si>
  <si>
    <t>ternak yang dibudidayakan</t>
  </si>
  <si>
    <t>Nilai Produksi Telur</t>
  </si>
  <si>
    <t xml:space="preserve">Jumlah telur yang dihasilkan </t>
  </si>
  <si>
    <t>dikalikan harga jual telur di pasar</t>
  </si>
  <si>
    <t>Data Perikanan</t>
  </si>
  <si>
    <t>Produksi Perikanan Tangkap</t>
  </si>
  <si>
    <t>Jumlah ikan yang dihasilkan oleh</t>
  </si>
  <si>
    <t>nelayan tangkap dikalikan jumlah</t>
  </si>
  <si>
    <t>Trip dalam satu tahun</t>
  </si>
  <si>
    <t>Nilai Produksi</t>
  </si>
  <si>
    <t>Jumlah Produksi Ikan dikalikan</t>
  </si>
  <si>
    <t>harga jual ikan di pasar</t>
  </si>
  <si>
    <t>Produksi Perikanan Budidaya</t>
  </si>
  <si>
    <t>Jumlah Ikan yang dihasilkan oleh</t>
  </si>
  <si>
    <t>pembudidaya ikan dalam satu tahun</t>
  </si>
  <si>
    <t>Jumlah Produksi ikan budidaya</t>
  </si>
  <si>
    <t>dikali harga jual ikan di pasar</t>
  </si>
  <si>
    <t>Jumlah garam yang dihasil petani</t>
  </si>
  <si>
    <t>garam dalam satu tahun</t>
  </si>
  <si>
    <t>Data Ketahanan Pangan</t>
  </si>
  <si>
    <t>(PPH)</t>
  </si>
  <si>
    <t xml:space="preserve">Nilai keragaman pangan yang </t>
  </si>
  <si>
    <t>dihitung berdasarkan data Sesenas</t>
  </si>
  <si>
    <t>Point</t>
  </si>
  <si>
    <t>Konsumsi Energi</t>
  </si>
  <si>
    <t>nilai rata-rata konsumsi komponen</t>
  </si>
  <si>
    <t>pangan yang dihitung berdasarkan</t>
  </si>
  <si>
    <t>data Susenas</t>
  </si>
  <si>
    <t xml:space="preserve">satuan konsumsi </t>
  </si>
  <si>
    <t>energi</t>
  </si>
  <si>
    <t>Kkal/Kap/hari</t>
  </si>
  <si>
    <t>Ketersediaan Pangan Utama</t>
  </si>
  <si>
    <t xml:space="preserve">Jumlah Gabungan Ketersediaan </t>
  </si>
  <si>
    <t>Pangan Utama (Beras) yang ada</t>
  </si>
  <si>
    <t>di Bulog, distributor dan produksi</t>
  </si>
  <si>
    <t>beras daerah</t>
  </si>
  <si>
    <t>Rata-Rata Konsumsi Protein (Gram/Kapita/Hari)</t>
  </si>
  <si>
    <t>KETERSEDIAAN KOMODITAS PANGAN STRATEGIS</t>
  </si>
  <si>
    <t>KOTA PALU TAHUN 2020  (TON)</t>
  </si>
  <si>
    <t xml:space="preserve">Komoditi </t>
  </si>
  <si>
    <t>JAN</t>
  </si>
  <si>
    <t>FEB</t>
  </si>
  <si>
    <t>MAR</t>
  </si>
  <si>
    <t>APRIL</t>
  </si>
  <si>
    <t>MEI</t>
  </si>
  <si>
    <t>JUNI</t>
  </si>
  <si>
    <t>JULI</t>
  </si>
  <si>
    <t>AGUST</t>
  </si>
  <si>
    <t>SEPT</t>
  </si>
  <si>
    <t>OKT</t>
  </si>
  <si>
    <t>NOV</t>
  </si>
  <si>
    <t>DES</t>
  </si>
  <si>
    <t>JUMLAH</t>
  </si>
  <si>
    <t xml:space="preserve">Beras </t>
  </si>
  <si>
    <t xml:space="preserve">Jagung </t>
  </si>
  <si>
    <t xml:space="preserve">Bawang Merah </t>
  </si>
  <si>
    <t xml:space="preserve">Bawang Putih </t>
  </si>
  <si>
    <t xml:space="preserve">Cabe merah keriting </t>
  </si>
  <si>
    <t xml:space="preserve">cabe Rawit Merah </t>
  </si>
  <si>
    <t xml:space="preserve">Daging Sapi </t>
  </si>
  <si>
    <t xml:space="preserve">Daging Ayam </t>
  </si>
  <si>
    <t xml:space="preserve">Telur Ayam </t>
  </si>
  <si>
    <t xml:space="preserve">Gula Pasir </t>
  </si>
  <si>
    <t xml:space="preserve">Minyak Goreng </t>
  </si>
  <si>
    <t>Palu, 9 Maret 2021</t>
  </si>
  <si>
    <t>Plt. KEPALA DINAS PERTANIAN</t>
  </si>
  <si>
    <t>DAN KETAHANAN PANGAN KOTA PALU</t>
  </si>
  <si>
    <t>H. HASAN, S.Sos. M.Adm. KP</t>
  </si>
  <si>
    <t>NIP. 19680801 199012 1 001</t>
  </si>
  <si>
    <t>JENIS KOMODITI</t>
  </si>
  <si>
    <t>Ketersediaan Pangan  Tahun 2021 (ton)</t>
  </si>
  <si>
    <t>Jan</t>
  </si>
  <si>
    <t>Feb</t>
  </si>
  <si>
    <t>Mar</t>
  </si>
  <si>
    <t>Apr</t>
  </si>
  <si>
    <t>Mei</t>
  </si>
  <si>
    <t>Juni</t>
  </si>
  <si>
    <t>Juli</t>
  </si>
  <si>
    <t>Agust</t>
  </si>
  <si>
    <t>September</t>
  </si>
  <si>
    <t>Oktober</t>
  </si>
  <si>
    <t>Nopember</t>
  </si>
  <si>
    <t>Desember</t>
  </si>
  <si>
    <t>Beras</t>
  </si>
  <si>
    <t>Jagung</t>
  </si>
  <si>
    <t>Daging Sapi</t>
  </si>
  <si>
    <t>Daging Ayam</t>
  </si>
  <si>
    <t>Telur Ayam</t>
  </si>
  <si>
    <t>Minyak Goreng</t>
  </si>
  <si>
    <t>Gula Pasir</t>
  </si>
  <si>
    <t>Cabe Keriting</t>
  </si>
  <si>
    <t>Bawang Putih</t>
  </si>
  <si>
    <t>KOTA PALU TAHUN 2021  (TON)</t>
  </si>
  <si>
    <t>Palu, 4 Januari 2022</t>
  </si>
  <si>
    <t>distribusi+Prod</t>
  </si>
  <si>
    <t>30% Buloq</t>
  </si>
  <si>
    <t>Ketersediaan Riil</t>
  </si>
  <si>
    <t xml:space="preserve"> </t>
  </si>
  <si>
    <t>Bulog (70%)</t>
  </si>
  <si>
    <t>Keterangan :</t>
  </si>
  <si>
    <t xml:space="preserve"> - Bulog 70% x Total</t>
  </si>
  <si>
    <t xml:space="preserve"> - Distribusi+ Produksi</t>
  </si>
  <si>
    <t xml:space="preserve"> - 30% Bulog Palu</t>
  </si>
  <si>
    <t xml:space="preserve"> - Ketersediaan Riil</t>
  </si>
  <si>
    <t xml:space="preserve">115.823,03 - 81.076,12     =  </t>
  </si>
  <si>
    <t xml:space="preserve">  81.076,12 x 33,3 %       =  </t>
  </si>
  <si>
    <t xml:space="preserve">115.823,03 x 70 %     =  </t>
  </si>
  <si>
    <t xml:space="preserve">34.746,91 + 26.998,35     =  </t>
  </si>
  <si>
    <t>Tahun 2021</t>
  </si>
  <si>
    <t>2021 *)</t>
  </si>
  <si>
    <t>Palu, 14 Maret 2022</t>
  </si>
  <si>
    <t xml:space="preserve">KEPALA DINAS PERTANIAN </t>
  </si>
  <si>
    <t>ASHARRINI MASTURA, SE, M.Si</t>
  </si>
  <si>
    <t>NIP. 197502272000032010</t>
  </si>
  <si>
    <t>Sagu</t>
  </si>
  <si>
    <t xml:space="preserve">      -</t>
  </si>
  <si>
    <t>Ketersediaan Pangan  Tahun 2022 (ton)</t>
  </si>
  <si>
    <t xml:space="preserve">81.465,50 x 70 %     =  </t>
  </si>
  <si>
    <t xml:space="preserve">81.465,50 - 24.439,5   =  </t>
  </si>
  <si>
    <t xml:space="preserve">  81.465,00 x 33,3 %       =  </t>
  </si>
  <si>
    <t>KEPALA DINAS PERTANIAN</t>
  </si>
  <si>
    <t>ASHARRINI MASTURA, SE., M.Si</t>
  </si>
  <si>
    <t>NIP. 19750221 200212 2 005</t>
  </si>
  <si>
    <t>Palu, 4 Januari 2023</t>
  </si>
  <si>
    <t>2022 *)</t>
  </si>
  <si>
    <t>Produksi Perikanan</t>
  </si>
  <si>
    <t>Tangkap</t>
  </si>
  <si>
    <t>Budidaya</t>
  </si>
  <si>
    <t>Palu, 12 Januari 2023</t>
  </si>
  <si>
    <t>Tahun 2022</t>
  </si>
  <si>
    <t>KOTA PALU TAHUN 2022  (TON)</t>
  </si>
  <si>
    <t>DATA BASE BANTUAN KE KELOMPOK</t>
  </si>
  <si>
    <t>Jenis bantuan KRPL / P2L</t>
  </si>
  <si>
    <t xml:space="preserve">Jenis bantuan </t>
  </si>
  <si>
    <t>Jenis bantuan</t>
  </si>
  <si>
    <t>BIDANG KETAHANAN PANGAN</t>
  </si>
  <si>
    <t>BIDANG PETERNAKAN</t>
  </si>
  <si>
    <t>BIDANG PERIKANAN</t>
  </si>
  <si>
    <t>BIDANG TANAMAN PANGAN HORTIKULTURA</t>
  </si>
  <si>
    <t>Jenis bantuan Unggas</t>
  </si>
  <si>
    <t>Jenis bantuan Kambing</t>
  </si>
  <si>
    <t>Jenis bantuan Sapi</t>
  </si>
  <si>
    <t xml:space="preserve">Jenis bantuan Pakan Ruminansia Kecil </t>
  </si>
  <si>
    <t>Jenis bantuan Ruminansia Besar</t>
  </si>
  <si>
    <t>Jenis bantuan Pakan Ayam</t>
  </si>
  <si>
    <t>Jenis bantuan Kandang Ayam</t>
  </si>
  <si>
    <t>Jenis bantuan Kandang Kambing</t>
  </si>
  <si>
    <t>Jenis bantuan Kandang Sapi</t>
  </si>
  <si>
    <t xml:space="preserve">Jenis bantuan Alat Pengolahan Pupuk Organik </t>
  </si>
  <si>
    <t>Jenis bantuan Alat Pengolahan Mesin Chopper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</si>
</sst>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1" formatCode="_-* #,##0_-;\-* #,##0_-;_-* &quot;-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-* #,##0.00_-;\-* #,##0.00_-;_-* &quot;-&quot;_-;_-@_-"/>
    <numFmt numFmtId="167" formatCode="_(* #,##0.0_);_(* \(#,##0.0\);_(* &quot;-&quot;_);_(@_)"/>
    <numFmt numFmtId="168" formatCode="0_);\(0\)"/>
    <numFmt numFmtId="169" formatCode="#,##0.0"/>
    <numFmt numFmtId="170" formatCode="_(* #,##0.00_);_(* \(#,##0.00\);_(* &quot;-&quot;_);_(@_)"/>
    <numFmt numFmtId="171" formatCode="_(* #,##0.000_);_(* \(#,##0.000\);_(* &quot;-&quot;_);_(@_)"/>
    <numFmt numFmtId="172" formatCode="_(* #,##0_);_(* \(#,##0\);_(* &quot;-&quot;??_);_(@_)"/>
    <numFmt numFmtId="173" formatCode="_-* #,##0.0_-;\-* #,##0.0_-;_-* &quot;-&quot;_-;_-@_-"/>
  </numFmts>
  <fonts count="63" x14ac:knownFonts="1">
    <font>
      <sz val="11"/>
      <color theme="1"/>
      <name val="Calibri"/>
      <family val="2"/>
      <scheme val="minor"/>
    </font>
    <font>
      <sz val="12"/>
      <color theme="1"/>
      <name val="Calibri Light"/>
      <family val="1"/>
      <scheme val="major"/>
    </font>
    <font>
      <b/>
      <sz val="12"/>
      <color theme="1"/>
      <name val="Calibri Light"/>
      <family val="1"/>
      <scheme val="major"/>
    </font>
    <font>
      <sz val="10"/>
      <color theme="1"/>
      <name val="Calibri Light"/>
      <family val="1"/>
      <scheme val="maj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name val="Tahoma"/>
      <family val="2"/>
    </font>
    <font>
      <sz val="11"/>
      <color theme="1"/>
      <name val="Aharoni"/>
      <charset val="177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u/>
      <sz val="10"/>
      <color indexed="12"/>
      <name val="Arial"/>
      <family val="2"/>
    </font>
    <font>
      <u/>
      <sz val="9"/>
      <color indexed="17"/>
      <name val="Tahoma"/>
      <family val="2"/>
    </font>
    <font>
      <sz val="10"/>
      <name val="Arial"/>
      <family val="2"/>
    </font>
    <font>
      <sz val="9"/>
      <name val="Tahoma"/>
      <family val="2"/>
    </font>
    <font>
      <b/>
      <sz val="9"/>
      <name val="Tahoma"/>
      <family val="2"/>
    </font>
    <font>
      <sz val="9"/>
      <color indexed="9"/>
      <name val="Tahoma"/>
      <family val="2"/>
    </font>
    <font>
      <b/>
      <sz val="9"/>
      <color indexed="9"/>
      <name val="Tahoma"/>
      <family val="2"/>
    </font>
    <font>
      <sz val="11"/>
      <color rgb="FF000000"/>
      <name val="Calibri"/>
      <family val="2"/>
      <scheme val="minor"/>
    </font>
    <font>
      <sz val="10"/>
      <color theme="1"/>
      <name val="Verdana"/>
      <family val="2"/>
    </font>
    <font>
      <sz val="8"/>
      <color indexed="8"/>
      <name val="Calibri"/>
      <family val="2"/>
    </font>
    <font>
      <sz val="9"/>
      <color theme="1"/>
      <name val="Tahoma"/>
      <family val="2"/>
    </font>
    <font>
      <sz val="1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4"/>
      <color rgb="FF000000"/>
      <name val="Berlin Sans FB Demi"/>
      <family val="2"/>
    </font>
    <font>
      <b/>
      <sz val="12"/>
      <color rgb="FF000000"/>
      <name val="Times New Roman"/>
      <family val="1"/>
    </font>
    <font>
      <sz val="12"/>
      <color rgb="FF000000"/>
      <name val="Times New Roman"/>
      <family val="1"/>
    </font>
    <font>
      <sz val="10"/>
      <color theme="1"/>
      <name val="Tahoma"/>
      <family val="2"/>
    </font>
    <font>
      <sz val="10"/>
      <color rgb="FFFF0000"/>
      <name val="Verdana"/>
      <family val="2"/>
    </font>
    <font>
      <sz val="12"/>
      <color rgb="FFFF0000"/>
      <name val="Calibri Light"/>
      <family val="1"/>
      <scheme val="major"/>
    </font>
    <font>
      <sz val="12"/>
      <name val="Calibri Light"/>
      <family val="1"/>
      <scheme val="major"/>
    </font>
    <font>
      <sz val="10"/>
      <name val="Verdana"/>
      <family val="2"/>
    </font>
    <font>
      <sz val="14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9"/>
      <color rgb="FFFF0000"/>
      <name val="Tahoma"/>
      <family val="2"/>
    </font>
    <font>
      <u/>
      <sz val="11"/>
      <color theme="1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66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rgb="FFFFFFFF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rgb="FFFFFFFF"/>
      </top>
      <bottom style="medium">
        <color rgb="FFFFFFFF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rgb="FFFFFFFF"/>
      </top>
      <bottom style="thin">
        <color auto="1"/>
      </bottom>
      <diagonal/>
    </border>
    <border>
      <left/>
      <right/>
      <top style="hair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indexed="64"/>
      </bottom>
      <diagonal/>
    </border>
    <border>
      <left style="thin">
        <color auto="1"/>
      </left>
      <right/>
      <top style="thin">
        <color indexed="64"/>
      </top>
      <bottom style="double">
        <color indexed="64"/>
      </bottom>
      <diagonal/>
    </border>
    <border>
      <left/>
      <right style="thin">
        <color auto="1"/>
      </right>
      <top style="thin">
        <color indexed="64"/>
      </top>
      <bottom style="double">
        <color indexed="64"/>
      </bottom>
      <diagonal/>
    </border>
  </borders>
  <cellStyleXfs count="54">
    <xf numFmtId="0" fontId="0" fillId="0" borderId="0"/>
    <xf numFmtId="0" fontId="9" fillId="0" borderId="0"/>
    <xf numFmtId="164" fontId="6" fillId="0" borderId="0" applyFont="0" applyFill="0" applyBorder="0" applyAlignment="0" applyProtection="0"/>
    <xf numFmtId="0" fontId="18" fillId="0" borderId="0" applyNumberFormat="0" applyFill="0" applyBorder="0" applyAlignment="0" applyProtection="0">
      <alignment vertical="top"/>
      <protection locked="0"/>
    </xf>
    <xf numFmtId="0" fontId="20" fillId="0" borderId="0"/>
    <xf numFmtId="165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32" fillId="0" borderId="28" applyNumberFormat="0" applyFill="0" applyAlignment="0" applyProtection="0"/>
    <xf numFmtId="0" fontId="33" fillId="0" borderId="29" applyNumberFormat="0" applyFill="0" applyAlignment="0" applyProtection="0"/>
    <xf numFmtId="0" fontId="33" fillId="0" borderId="0" applyNumberFormat="0" applyFill="0" applyBorder="0" applyAlignment="0" applyProtection="0"/>
    <xf numFmtId="0" fontId="34" fillId="6" borderId="0" applyNumberFormat="0" applyBorder="0" applyAlignment="0" applyProtection="0"/>
    <xf numFmtId="0" fontId="35" fillId="7" borderId="0" applyNumberFormat="0" applyBorder="0" applyAlignment="0" applyProtection="0"/>
    <xf numFmtId="0" fontId="36" fillId="8" borderId="0" applyNumberFormat="0" applyBorder="0" applyAlignment="0" applyProtection="0"/>
    <xf numFmtId="0" fontId="37" fillId="9" borderId="30" applyNumberFormat="0" applyAlignment="0" applyProtection="0"/>
    <xf numFmtId="0" fontId="38" fillId="10" borderId="31" applyNumberFormat="0" applyAlignment="0" applyProtection="0"/>
    <xf numFmtId="0" fontId="39" fillId="10" borderId="30" applyNumberFormat="0" applyAlignment="0" applyProtection="0"/>
    <xf numFmtId="0" fontId="40" fillId="0" borderId="32" applyNumberFormat="0" applyFill="0" applyAlignment="0" applyProtection="0"/>
    <xf numFmtId="0" fontId="41" fillId="11" borderId="33" applyNumberFormat="0" applyAlignment="0" applyProtection="0"/>
    <xf numFmtId="0" fontId="7" fillId="0" borderId="0" applyNumberFormat="0" applyFill="0" applyBorder="0" applyAlignment="0" applyProtection="0"/>
    <xf numFmtId="0" fontId="6" fillId="12" borderId="34" applyNumberFormat="0" applyFont="0" applyAlignment="0" applyProtection="0"/>
    <xf numFmtId="0" fontId="42" fillId="0" borderId="0" applyNumberFormat="0" applyFill="0" applyBorder="0" applyAlignment="0" applyProtection="0"/>
    <xf numFmtId="0" fontId="8" fillId="0" borderId="35" applyNumberFormat="0" applyFill="0" applyAlignment="0" applyProtection="0"/>
    <xf numFmtId="0" fontId="43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43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43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43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43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43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164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</cellStyleXfs>
  <cellXfs count="485">
    <xf numFmtId="0" fontId="0" fillId="0" borderId="0" xfId="0"/>
    <xf numFmtId="0" fontId="1" fillId="0" borderId="5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1" xfId="0" applyFont="1" applyBorder="1"/>
    <xf numFmtId="0" fontId="1" fillId="0" borderId="1" xfId="0" applyFont="1" applyBorder="1" applyAlignment="1">
      <alignment horizontal="center"/>
    </xf>
    <xf numFmtId="0" fontId="1" fillId="0" borderId="5" xfId="0" applyFont="1" applyBorder="1"/>
    <xf numFmtId="0" fontId="2" fillId="0" borderId="5" xfId="0" quotePrefix="1" applyFont="1" applyBorder="1" applyAlignment="1">
      <alignment horizontal="center"/>
    </xf>
    <xf numFmtId="0" fontId="1" fillId="0" borderId="5" xfId="0" quotePrefix="1" applyFont="1" applyBorder="1" applyAlignment="1">
      <alignment horizontal="center"/>
    </xf>
    <xf numFmtId="0" fontId="1" fillId="0" borderId="6" xfId="0" applyFont="1" applyBorder="1"/>
    <xf numFmtId="0" fontId="2" fillId="0" borderId="6" xfId="0" quotePrefix="1" applyFont="1" applyBorder="1" applyAlignment="1">
      <alignment horizontal="center"/>
    </xf>
    <xf numFmtId="0" fontId="4" fillId="0" borderId="0" xfId="0" applyFont="1"/>
    <xf numFmtId="0" fontId="1" fillId="0" borderId="1" xfId="0" quotePrefix="1" applyFont="1" applyBorder="1" applyAlignment="1">
      <alignment horizontal="center"/>
    </xf>
    <xf numFmtId="0" fontId="1" fillId="0" borderId="6" xfId="0" quotePrefix="1" applyFont="1" applyBorder="1" applyAlignment="1">
      <alignment horizont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8" fillId="0" borderId="0" xfId="1" applyFont="1"/>
    <xf numFmtId="0" fontId="9" fillId="0" borderId="0" xfId="1"/>
    <xf numFmtId="0" fontId="9" fillId="0" borderId="10" xfId="1" applyBorder="1" applyAlignment="1">
      <alignment horizontal="center"/>
    </xf>
    <xf numFmtId="0" fontId="9" fillId="0" borderId="10" xfId="1" applyBorder="1"/>
    <xf numFmtId="164" fontId="9" fillId="0" borderId="10" xfId="2" applyFont="1" applyBorder="1"/>
    <xf numFmtId="167" fontId="9" fillId="0" borderId="10" xfId="2" applyNumberFormat="1" applyFont="1" applyBorder="1"/>
    <xf numFmtId="164" fontId="9" fillId="0" borderId="11" xfId="2" applyFont="1" applyBorder="1"/>
    <xf numFmtId="0" fontId="9" fillId="0" borderId="12" xfId="1" applyBorder="1" applyAlignment="1">
      <alignment horizontal="center"/>
    </xf>
    <xf numFmtId="0" fontId="9" fillId="0" borderId="12" xfId="1" applyBorder="1"/>
    <xf numFmtId="164" fontId="9" fillId="0" borderId="12" xfId="2" applyFont="1" applyBorder="1"/>
    <xf numFmtId="167" fontId="9" fillId="0" borderId="12" xfId="2" applyNumberFormat="1" applyFont="1" applyBorder="1"/>
    <xf numFmtId="0" fontId="9" fillId="0" borderId="13" xfId="1" applyBorder="1" applyAlignment="1">
      <alignment horizontal="center"/>
    </xf>
    <xf numFmtId="0" fontId="9" fillId="0" borderId="13" xfId="1" applyBorder="1"/>
    <xf numFmtId="164" fontId="9" fillId="0" borderId="13" xfId="2" applyFont="1" applyBorder="1"/>
    <xf numFmtId="167" fontId="9" fillId="0" borderId="13" xfId="2" applyNumberFormat="1" applyFont="1" applyBorder="1"/>
    <xf numFmtId="164" fontId="8" fillId="0" borderId="7" xfId="0" applyNumberFormat="1" applyFont="1" applyBorder="1"/>
    <xf numFmtId="0" fontId="11" fillId="0" borderId="0" xfId="0" applyFont="1" applyAlignment="1">
      <alignment horizontal="center"/>
    </xf>
    <xf numFmtId="0" fontId="0" fillId="0" borderId="9" xfId="0" applyBorder="1"/>
    <xf numFmtId="1" fontId="0" fillId="0" borderId="0" xfId="0" applyNumberFormat="1"/>
    <xf numFmtId="3" fontId="0" fillId="0" borderId="0" xfId="0" applyNumberFormat="1"/>
    <xf numFmtId="0" fontId="14" fillId="0" borderId="0" xfId="0" applyFont="1"/>
    <xf numFmtId="2" fontId="0" fillId="0" borderId="0" xfId="0" applyNumberFormat="1"/>
    <xf numFmtId="0" fontId="16" fillId="0" borderId="17" xfId="1" applyFont="1" applyBorder="1" applyAlignment="1">
      <alignment horizontal="center" vertical="center"/>
    </xf>
    <xf numFmtId="0" fontId="16" fillId="0" borderId="20" xfId="1" applyFont="1" applyBorder="1" applyAlignment="1">
      <alignment horizontal="center" vertical="center"/>
    </xf>
    <xf numFmtId="0" fontId="17" fillId="0" borderId="20" xfId="1" applyFont="1" applyBorder="1"/>
    <xf numFmtId="0" fontId="16" fillId="0" borderId="20" xfId="1" applyFont="1" applyBorder="1"/>
    <xf numFmtId="0" fontId="9" fillId="0" borderId="20" xfId="1" applyBorder="1"/>
    <xf numFmtId="0" fontId="16" fillId="0" borderId="17" xfId="1" quotePrefix="1" applyFont="1" applyBorder="1"/>
    <xf numFmtId="0" fontId="9" fillId="0" borderId="17" xfId="1" applyBorder="1" applyAlignment="1">
      <alignment horizontal="center" vertical="center"/>
    </xf>
    <xf numFmtId="0" fontId="16" fillId="0" borderId="19" xfId="1" applyFont="1" applyBorder="1" applyAlignment="1">
      <alignment horizontal="center" vertical="center"/>
    </xf>
    <xf numFmtId="0" fontId="16" fillId="0" borderId="19" xfId="1" quotePrefix="1" applyFont="1" applyBorder="1"/>
    <xf numFmtId="0" fontId="9" fillId="0" borderId="19" xfId="1" applyBorder="1" applyAlignment="1">
      <alignment horizontal="center" vertical="center"/>
    </xf>
    <xf numFmtId="0" fontId="17" fillId="0" borderId="17" xfId="1" applyFont="1" applyBorder="1"/>
    <xf numFmtId="0" fontId="9" fillId="0" borderId="20" xfId="1" applyBorder="1" applyAlignment="1">
      <alignment horizontal="center" vertical="center"/>
    </xf>
    <xf numFmtId="0" fontId="16" fillId="0" borderId="9" xfId="1" applyFont="1" applyBorder="1"/>
    <xf numFmtId="0" fontId="9" fillId="0" borderId="21" xfId="1" applyBorder="1" applyAlignment="1">
      <alignment horizontal="center" vertical="center"/>
    </xf>
    <xf numFmtId="0" fontId="21" fillId="2" borderId="0" xfId="4" applyFont="1" applyFill="1" applyAlignment="1">
      <alignment vertical="center"/>
    </xf>
    <xf numFmtId="0" fontId="22" fillId="2" borderId="0" xfId="4" applyFont="1" applyFill="1" applyAlignment="1">
      <alignment horizontal="left"/>
    </xf>
    <xf numFmtId="0" fontId="21" fillId="2" borderId="0" xfId="4" applyFont="1" applyFill="1"/>
    <xf numFmtId="0" fontId="22" fillId="2" borderId="0" xfId="4" applyFont="1" applyFill="1" applyAlignment="1">
      <alignment horizontal="right"/>
    </xf>
    <xf numFmtId="168" fontId="22" fillId="4" borderId="9" xfId="5" applyNumberFormat="1" applyFont="1" applyFill="1" applyBorder="1" applyAlignment="1">
      <alignment horizontal="right" vertical="center"/>
    </xf>
    <xf numFmtId="0" fontId="21" fillId="2" borderId="7" xfId="4" applyFont="1" applyFill="1" applyBorder="1" applyAlignment="1">
      <alignment horizontal="center" vertical="center"/>
    </xf>
    <xf numFmtId="0" fontId="21" fillId="2" borderId="7" xfId="4" applyFont="1" applyFill="1" applyBorder="1" applyAlignment="1">
      <alignment vertical="center"/>
    </xf>
    <xf numFmtId="167" fontId="21" fillId="0" borderId="9" xfId="6" applyNumberFormat="1" applyFont="1" applyFill="1" applyBorder="1" applyAlignment="1">
      <alignment horizontal="right" vertical="center"/>
    </xf>
    <xf numFmtId="0" fontId="21" fillId="2" borderId="9" xfId="4" applyFont="1" applyFill="1" applyBorder="1" applyAlignment="1">
      <alignment horizontal="center" vertical="center"/>
    </xf>
    <xf numFmtId="0" fontId="21" fillId="2" borderId="0" xfId="4" applyFont="1" applyFill="1" applyAlignment="1">
      <alignment horizontal="center" vertical="center"/>
    </xf>
    <xf numFmtId="169" fontId="21" fillId="2" borderId="0" xfId="4" applyNumberFormat="1" applyFont="1" applyFill="1" applyAlignment="1">
      <alignment horizontal="right" vertical="center"/>
    </xf>
    <xf numFmtId="169" fontId="21" fillId="2" borderId="0" xfId="4" applyNumberFormat="1" applyFont="1" applyFill="1" applyAlignment="1">
      <alignment vertical="center"/>
    </xf>
    <xf numFmtId="0" fontId="22" fillId="2" borderId="0" xfId="4" applyFont="1" applyFill="1" applyAlignment="1">
      <alignment vertical="center"/>
    </xf>
    <xf numFmtId="169" fontId="23" fillId="2" borderId="0" xfId="4" applyNumberFormat="1" applyFont="1" applyFill="1" applyAlignment="1">
      <alignment horizontal="right" vertical="center"/>
    </xf>
    <xf numFmtId="169" fontId="23" fillId="2" borderId="0" xfId="4" applyNumberFormat="1" applyFont="1" applyFill="1" applyAlignment="1">
      <alignment vertical="center"/>
    </xf>
    <xf numFmtId="169" fontId="24" fillId="2" borderId="0" xfId="4" applyNumberFormat="1" applyFont="1" applyFill="1" applyAlignment="1">
      <alignment horizontal="right" vertical="center"/>
    </xf>
    <xf numFmtId="167" fontId="22" fillId="0" borderId="9" xfId="6" applyNumberFormat="1" applyFont="1" applyFill="1" applyBorder="1" applyAlignment="1">
      <alignment horizontal="right" vertical="center"/>
    </xf>
    <xf numFmtId="0" fontId="0" fillId="0" borderId="0" xfId="0" applyAlignment="1">
      <alignment horizontal="center"/>
    </xf>
    <xf numFmtId="0" fontId="8" fillId="0" borderId="7" xfId="0" applyFont="1" applyBorder="1" applyAlignment="1">
      <alignment horizontal="center"/>
    </xf>
    <xf numFmtId="0" fontId="16" fillId="0" borderId="17" xfId="1" applyFont="1" applyBorder="1" applyAlignment="1">
      <alignment horizontal="center" vertical="center"/>
    </xf>
    <xf numFmtId="0" fontId="8" fillId="0" borderId="0" xfId="0" applyFont="1"/>
    <xf numFmtId="0" fontId="8" fillId="0" borderId="17" xfId="0" applyFont="1" applyBorder="1" applyAlignment="1">
      <alignment horizontal="center"/>
    </xf>
    <xf numFmtId="0" fontId="8" fillId="0" borderId="17" xfId="0" applyFont="1" applyBorder="1" applyAlignment="1">
      <alignment horizontal="left"/>
    </xf>
    <xf numFmtId="166" fontId="8" fillId="0" borderId="17" xfId="7" applyNumberFormat="1" applyFont="1" applyBorder="1"/>
    <xf numFmtId="0" fontId="0" fillId="0" borderId="17" xfId="0" applyBorder="1"/>
    <xf numFmtId="166" fontId="0" fillId="0" borderId="17" xfId="7" applyNumberFormat="1" applyFont="1" applyBorder="1"/>
    <xf numFmtId="0" fontId="0" fillId="0" borderId="17" xfId="0" applyBorder="1" applyAlignment="1">
      <alignment horizontal="center"/>
    </xf>
    <xf numFmtId="0" fontId="8" fillId="0" borderId="17" xfId="0" applyFont="1" applyBorder="1"/>
    <xf numFmtId="0" fontId="0" fillId="0" borderId="17" xfId="0" applyBorder="1" applyAlignment="1">
      <alignment horizontal="right"/>
    </xf>
    <xf numFmtId="0" fontId="8" fillId="0" borderId="7" xfId="0" applyFont="1" applyBorder="1"/>
    <xf numFmtId="166" fontId="0" fillId="0" borderId="9" xfId="7" applyNumberFormat="1" applyFont="1" applyBorder="1"/>
    <xf numFmtId="0" fontId="0" fillId="0" borderId="9" xfId="0" applyBorder="1" applyAlignment="1">
      <alignment horizontal="right"/>
    </xf>
    <xf numFmtId="0" fontId="8" fillId="0" borderId="7" xfId="0" applyFont="1" applyBorder="1" applyAlignment="1">
      <alignment horizontal="center" vertical="center"/>
    </xf>
    <xf numFmtId="166" fontId="8" fillId="0" borderId="9" xfId="0" applyNumberFormat="1" applyFont="1" applyBorder="1"/>
    <xf numFmtId="0" fontId="8" fillId="0" borderId="7" xfId="0" applyFont="1" applyBorder="1" applyAlignment="1">
      <alignment horizontal="left"/>
    </xf>
    <xf numFmtId="0" fontId="0" fillId="0" borderId="7" xfId="0" applyBorder="1"/>
    <xf numFmtId="0" fontId="0" fillId="0" borderId="22" xfId="0" applyBorder="1"/>
    <xf numFmtId="0" fontId="0" fillId="0" borderId="5" xfId="0" applyFont="1" applyBorder="1" applyAlignment="1">
      <alignment vertical="center"/>
    </xf>
    <xf numFmtId="0" fontId="0" fillId="0" borderId="6" xfId="0" applyFont="1" applyBorder="1" applyAlignment="1">
      <alignment vertical="center"/>
    </xf>
    <xf numFmtId="0" fontId="0" fillId="0" borderId="5" xfId="0" applyFont="1" applyBorder="1" applyAlignment="1">
      <alignment horizontal="center"/>
    </xf>
    <xf numFmtId="0" fontId="25" fillId="0" borderId="5" xfId="0" applyFont="1" applyBorder="1" applyAlignment="1">
      <alignment horizontal="right" vertical="center"/>
    </xf>
    <xf numFmtId="0" fontId="0" fillId="0" borderId="6" xfId="0" applyFont="1" applyBorder="1" applyAlignment="1">
      <alignment horizontal="center"/>
    </xf>
    <xf numFmtId="0" fontId="25" fillId="0" borderId="6" xfId="0" applyFont="1" applyBorder="1" applyAlignment="1">
      <alignment horizontal="right" vertical="center"/>
    </xf>
    <xf numFmtId="164" fontId="25" fillId="0" borderId="6" xfId="7" applyFont="1" applyBorder="1" applyAlignment="1">
      <alignment horizontal="right" vertical="center"/>
    </xf>
    <xf numFmtId="0" fontId="26" fillId="0" borderId="5" xfId="0" applyFont="1" applyBorder="1" applyAlignment="1">
      <alignment horizontal="center" vertical="center" wrapText="1"/>
    </xf>
    <xf numFmtId="2" fontId="1" fillId="0" borderId="5" xfId="0" applyNumberFormat="1" applyFont="1" applyBorder="1" applyAlignment="1">
      <alignment horizontal="center"/>
    </xf>
    <xf numFmtId="0" fontId="26" fillId="0" borderId="5" xfId="8" applyFont="1" applyBorder="1" applyAlignment="1">
      <alignment horizontal="center" vertical="center" wrapText="1"/>
    </xf>
    <xf numFmtId="4" fontId="1" fillId="0" borderId="5" xfId="0" applyNumberFormat="1" applyFont="1" applyBorder="1" applyAlignment="1">
      <alignment horizontal="center"/>
    </xf>
    <xf numFmtId="0" fontId="20" fillId="0" borderId="24" xfId="4" applyBorder="1" applyAlignment="1">
      <alignment horizontal="center" vertical="center" wrapText="1"/>
    </xf>
    <xf numFmtId="0" fontId="20" fillId="0" borderId="9" xfId="4" applyBorder="1" applyAlignment="1">
      <alignment horizontal="center" vertical="center"/>
    </xf>
    <xf numFmtId="0" fontId="20" fillId="0" borderId="9" xfId="4" applyBorder="1" applyAlignment="1">
      <alignment horizontal="left" vertical="center"/>
    </xf>
    <xf numFmtId="0" fontId="7" fillId="0" borderId="9" xfId="4" applyFont="1" applyBorder="1" applyAlignment="1">
      <alignment horizontal="center" vertical="center"/>
    </xf>
    <xf numFmtId="0" fontId="20" fillId="0" borderId="7" xfId="4" applyBorder="1" applyAlignment="1">
      <alignment horizontal="center" vertical="center"/>
    </xf>
    <xf numFmtId="0" fontId="20" fillId="0" borderId="7" xfId="4" applyBorder="1" applyAlignment="1">
      <alignment horizontal="left" vertical="center"/>
    </xf>
    <xf numFmtId="0" fontId="7" fillId="0" borderId="7" xfId="4" applyFont="1" applyBorder="1" applyAlignment="1">
      <alignment horizontal="center" vertical="center"/>
    </xf>
    <xf numFmtId="0" fontId="20" fillId="0" borderId="0" xfId="4" applyAlignment="1">
      <alignment horizontal="center" vertical="center"/>
    </xf>
    <xf numFmtId="0" fontId="20" fillId="0" borderId="0" xfId="4"/>
    <xf numFmtId="0" fontId="8" fillId="0" borderId="0" xfId="4" applyFont="1" applyAlignment="1">
      <alignment vertical="center"/>
    </xf>
    <xf numFmtId="0" fontId="8" fillId="0" borderId="18" xfId="4" applyFont="1" applyBorder="1" applyAlignment="1">
      <alignment vertical="center"/>
    </xf>
    <xf numFmtId="2" fontId="20" fillId="0" borderId="9" xfId="4" applyNumberFormat="1" applyBorder="1" applyAlignment="1">
      <alignment horizontal="center" vertical="center"/>
    </xf>
    <xf numFmtId="2" fontId="20" fillId="0" borderId="7" xfId="4" applyNumberFormat="1" applyBorder="1" applyAlignment="1">
      <alignment horizontal="center" vertical="center"/>
    </xf>
    <xf numFmtId="0" fontId="20" fillId="0" borderId="0" xfId="4" applyAlignment="1">
      <alignment vertical="center"/>
    </xf>
    <xf numFmtId="0" fontId="6" fillId="0" borderId="24" xfId="4" applyFont="1" applyBorder="1" applyAlignment="1">
      <alignment horizontal="center" vertical="center"/>
    </xf>
    <xf numFmtId="0" fontId="16" fillId="0" borderId="9" xfId="1" applyFont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0" fillId="0" borderId="4" xfId="0" applyBorder="1"/>
    <xf numFmtId="4" fontId="0" fillId="0" borderId="4" xfId="0" applyNumberFormat="1" applyBorder="1"/>
    <xf numFmtId="0" fontId="0" fillId="5" borderId="4" xfId="0" applyFill="1" applyBorder="1" applyAlignment="1">
      <alignment horizontal="center"/>
    </xf>
    <xf numFmtId="0" fontId="0" fillId="5" borderId="4" xfId="0" applyFill="1" applyBorder="1"/>
    <xf numFmtId="4" fontId="0" fillId="5" borderId="4" xfId="0" applyNumberFormat="1" applyFill="1" applyBorder="1"/>
    <xf numFmtId="4" fontId="8" fillId="5" borderId="4" xfId="0" applyNumberFormat="1" applyFont="1" applyFill="1" applyBorder="1"/>
    <xf numFmtId="0" fontId="0" fillId="5" borderId="4" xfId="0" applyFill="1" applyBorder="1" applyAlignment="1">
      <alignment horizontal="center" vertical="center"/>
    </xf>
    <xf numFmtId="0" fontId="0" fillId="5" borderId="4" xfId="0" applyFill="1" applyBorder="1" applyAlignment="1">
      <alignment horizontal="center" vertical="center" wrapText="1"/>
    </xf>
    <xf numFmtId="0" fontId="20" fillId="0" borderId="7" xfId="4" applyBorder="1" applyAlignment="1">
      <alignment horizontal="center" vertical="center"/>
    </xf>
    <xf numFmtId="0" fontId="20" fillId="0" borderId="24" xfId="4" applyBorder="1" applyAlignment="1">
      <alignment horizontal="center" vertical="center"/>
    </xf>
    <xf numFmtId="0" fontId="16" fillId="0" borderId="17" xfId="1" applyFont="1" applyBorder="1" applyAlignment="1">
      <alignment horizontal="center" vertical="center"/>
    </xf>
    <xf numFmtId="0" fontId="16" fillId="0" borderId="7" xfId="1" applyFont="1" applyBorder="1" applyAlignment="1">
      <alignment horizontal="center" vertical="center"/>
    </xf>
    <xf numFmtId="0" fontId="6" fillId="0" borderId="7" xfId="4" applyFont="1" applyBorder="1" applyAlignment="1">
      <alignment horizontal="center" vertical="center"/>
    </xf>
    <xf numFmtId="0" fontId="20" fillId="0" borderId="26" xfId="4" applyBorder="1" applyAlignment="1">
      <alignment horizontal="center" vertical="center"/>
    </xf>
    <xf numFmtId="0" fontId="20" fillId="0" borderId="26" xfId="4" applyBorder="1" applyAlignment="1">
      <alignment horizontal="left" vertical="center"/>
    </xf>
    <xf numFmtId="0" fontId="16" fillId="0" borderId="26" xfId="1" applyFont="1" applyBorder="1" applyAlignment="1">
      <alignment horizontal="center" vertical="center"/>
    </xf>
    <xf numFmtId="0" fontId="20" fillId="0" borderId="17" xfId="4" applyBorder="1" applyAlignment="1">
      <alignment horizontal="center" vertical="center"/>
    </xf>
    <xf numFmtId="0" fontId="20" fillId="0" borderId="17" xfId="4" applyBorder="1" applyAlignment="1">
      <alignment horizontal="left" vertical="center"/>
    </xf>
    <xf numFmtId="0" fontId="7" fillId="0" borderId="17" xfId="4" applyFont="1" applyBorder="1" applyAlignment="1">
      <alignment horizontal="center" vertical="center"/>
    </xf>
    <xf numFmtId="0" fontId="6" fillId="0" borderId="17" xfId="4" applyFont="1" applyBorder="1" applyAlignment="1">
      <alignment horizontal="center" vertical="center"/>
    </xf>
    <xf numFmtId="0" fontId="20" fillId="0" borderId="8" xfId="4" applyBorder="1" applyAlignment="1">
      <alignment horizontal="center" vertical="center"/>
    </xf>
    <xf numFmtId="0" fontId="6" fillId="0" borderId="8" xfId="4" applyFont="1" applyBorder="1" applyAlignment="1">
      <alignment horizontal="center" vertical="center"/>
    </xf>
    <xf numFmtId="166" fontId="8" fillId="0" borderId="7" xfId="7" applyNumberFormat="1" applyFont="1" applyBorder="1"/>
    <xf numFmtId="165" fontId="0" fillId="0" borderId="0" xfId="0" applyNumberFormat="1"/>
    <xf numFmtId="4" fontId="8" fillId="0" borderId="0" xfId="0" applyNumberFormat="1" applyFont="1"/>
    <xf numFmtId="0" fontId="29" fillId="0" borderId="9" xfId="4" applyFont="1" applyBorder="1" applyAlignment="1">
      <alignment horizontal="center" vertical="center"/>
    </xf>
    <xf numFmtId="3" fontId="29" fillId="0" borderId="9" xfId="4" applyNumberFormat="1" applyFont="1" applyBorder="1" applyAlignment="1">
      <alignment horizontal="center" vertical="center"/>
    </xf>
    <xf numFmtId="0" fontId="29" fillId="0" borderId="7" xfId="4" applyFont="1" applyBorder="1" applyAlignment="1">
      <alignment horizontal="center" vertical="center"/>
    </xf>
    <xf numFmtId="0" fontId="20" fillId="0" borderId="8" xfId="4" applyBorder="1" applyAlignment="1">
      <alignment horizontal="center" vertical="center"/>
    </xf>
    <xf numFmtId="164" fontId="45" fillId="0" borderId="36" xfId="7" applyNumberFormat="1" applyFont="1" applyBorder="1" applyAlignment="1">
      <alignment horizontal="right" wrapText="1"/>
    </xf>
    <xf numFmtId="170" fontId="45" fillId="0" borderId="36" xfId="7" applyNumberFormat="1" applyFont="1" applyBorder="1" applyAlignment="1">
      <alignment horizontal="right" wrapText="1"/>
    </xf>
    <xf numFmtId="165" fontId="0" fillId="0" borderId="0" xfId="0" applyNumberFormat="1"/>
    <xf numFmtId="0" fontId="45" fillId="0" borderId="36" xfId="0" applyFont="1" applyBorder="1" applyAlignment="1">
      <alignment horizontal="right" wrapText="1"/>
    </xf>
    <xf numFmtId="170" fontId="6" fillId="0" borderId="9" xfId="7" applyNumberFormat="1" applyFont="1" applyBorder="1" applyAlignment="1">
      <alignment horizontal="center" vertical="center"/>
    </xf>
    <xf numFmtId="164" fontId="6" fillId="0" borderId="7" xfId="7" applyFont="1" applyBorder="1" applyAlignment="1">
      <alignment horizontal="center" vertical="center"/>
    </xf>
    <xf numFmtId="170" fontId="46" fillId="0" borderId="9" xfId="7" applyNumberFormat="1" applyFont="1" applyFill="1" applyBorder="1" applyAlignment="1">
      <alignment horizontal="center" vertical="center"/>
    </xf>
    <xf numFmtId="0" fontId="44" fillId="0" borderId="36" xfId="0" applyFont="1" applyBorder="1" applyAlignment="1">
      <alignment horizontal="right" wrapText="1"/>
    </xf>
    <xf numFmtId="0" fontId="44" fillId="0" borderId="36" xfId="0" applyFont="1" applyBorder="1" applyAlignment="1">
      <alignment horizontal="right" wrapText="1"/>
    </xf>
    <xf numFmtId="0" fontId="44" fillId="0" borderId="36" xfId="0" applyFont="1" applyBorder="1" applyAlignment="1">
      <alignment horizontal="right" wrapText="1"/>
    </xf>
    <xf numFmtId="0" fontId="44" fillId="0" borderId="36" xfId="0" applyFont="1" applyBorder="1" applyAlignment="1">
      <alignment horizontal="right" wrapText="1"/>
    </xf>
    <xf numFmtId="0" fontId="44" fillId="0" borderId="36" xfId="0" applyFont="1" applyBorder="1" applyAlignment="1">
      <alignment horizontal="right" wrapText="1"/>
    </xf>
    <xf numFmtId="0" fontId="44" fillId="0" borderId="36" xfId="0" applyFont="1" applyBorder="1" applyAlignment="1">
      <alignment horizontal="right" wrapText="1"/>
    </xf>
    <xf numFmtId="164" fontId="20" fillId="0" borderId="0" xfId="7" applyNumberFormat="1" applyFont="1"/>
    <xf numFmtId="164" fontId="45" fillId="0" borderId="22" xfId="7" applyNumberFormat="1" applyFont="1" applyBorder="1" applyAlignment="1">
      <alignment horizontal="center" vertical="center" wrapText="1"/>
    </xf>
    <xf numFmtId="164" fontId="45" fillId="0" borderId="17" xfId="7" applyNumberFormat="1" applyFont="1" applyBorder="1" applyAlignment="1">
      <alignment horizontal="center" vertical="center" wrapText="1"/>
    </xf>
    <xf numFmtId="164" fontId="45" fillId="0" borderId="17" xfId="7" applyNumberFormat="1" applyFont="1" applyBorder="1" applyAlignment="1">
      <alignment horizontal="left" vertical="center" wrapText="1"/>
    </xf>
    <xf numFmtId="164" fontId="45" fillId="0" borderId="17" xfId="7" applyNumberFormat="1" applyFont="1" applyBorder="1" applyAlignment="1">
      <alignment horizontal="center" vertical="center"/>
    </xf>
    <xf numFmtId="164" fontId="45" fillId="0" borderId="17" xfId="7" applyNumberFormat="1" applyFont="1" applyBorder="1"/>
    <xf numFmtId="164" fontId="45" fillId="0" borderId="9" xfId="7" applyNumberFormat="1" applyFont="1" applyBorder="1" applyAlignment="1">
      <alignment horizontal="center" vertical="center" wrapText="1"/>
    </xf>
    <xf numFmtId="164" fontId="45" fillId="0" borderId="9" xfId="7" applyNumberFormat="1" applyFont="1" applyBorder="1" applyAlignment="1">
      <alignment horizontal="left" vertical="center" wrapText="1"/>
    </xf>
    <xf numFmtId="164" fontId="45" fillId="0" borderId="9" xfId="7" applyNumberFormat="1" applyFont="1" applyBorder="1"/>
    <xf numFmtId="0" fontId="45" fillId="0" borderId="22" xfId="7" applyNumberFormat="1" applyFont="1" applyBorder="1" applyAlignment="1">
      <alignment horizontal="center" vertical="center" wrapText="1"/>
    </xf>
    <xf numFmtId="164" fontId="8" fillId="5" borderId="7" xfId="0" applyNumberFormat="1" applyFont="1" applyFill="1" applyBorder="1"/>
    <xf numFmtId="0" fontId="0" fillId="0" borderId="7" xfId="0" applyBorder="1" applyAlignment="1">
      <alignment horizontal="center" vertical="center"/>
    </xf>
    <xf numFmtId="164" fontId="0" fillId="0" borderId="17" xfId="7" applyFont="1" applyBorder="1"/>
    <xf numFmtId="0" fontId="0" fillId="0" borderId="9" xfId="0" applyBorder="1" applyAlignment="1">
      <alignment horizontal="center"/>
    </xf>
    <xf numFmtId="164" fontId="0" fillId="0" borderId="9" xfId="7" applyFont="1" applyBorder="1"/>
    <xf numFmtId="171" fontId="9" fillId="0" borderId="10" xfId="7" applyNumberFormat="1" applyFont="1" applyBorder="1"/>
    <xf numFmtId="171" fontId="9" fillId="0" borderId="12" xfId="7" applyNumberFormat="1" applyFont="1" applyBorder="1"/>
    <xf numFmtId="171" fontId="9" fillId="0" borderId="13" xfId="7" applyNumberFormat="1" applyFont="1" applyBorder="1"/>
    <xf numFmtId="170" fontId="8" fillId="0" borderId="7" xfId="7" applyNumberFormat="1" applyFont="1" applyBorder="1"/>
    <xf numFmtId="0" fontId="0" fillId="0" borderId="0" xfId="0" applyAlignment="1">
      <alignment horizontal="center"/>
    </xf>
    <xf numFmtId="0" fontId="8" fillId="0" borderId="7" xfId="0" applyFont="1" applyBorder="1" applyAlignment="1">
      <alignment horizontal="center"/>
    </xf>
    <xf numFmtId="0" fontId="0" fillId="0" borderId="7" xfId="0" applyBorder="1" applyAlignment="1">
      <alignment horizontal="center" vertical="center"/>
    </xf>
    <xf numFmtId="0" fontId="0" fillId="0" borderId="7" xfId="0" applyBorder="1" applyAlignment="1">
      <alignment horizontal="center"/>
    </xf>
    <xf numFmtId="170" fontId="0" fillId="0" borderId="7" xfId="7" applyNumberFormat="1" applyFont="1" applyBorder="1"/>
    <xf numFmtId="164" fontId="0" fillId="0" borderId="7" xfId="7" applyNumberFormat="1" applyFont="1" applyBorder="1"/>
    <xf numFmtId="164" fontId="0" fillId="0" borderId="0" xfId="0" applyNumberFormat="1"/>
    <xf numFmtId="0" fontId="48" fillId="37" borderId="7" xfId="0" applyFont="1" applyFill="1" applyBorder="1" applyAlignment="1">
      <alignment horizontal="center" vertical="center"/>
    </xf>
    <xf numFmtId="0" fontId="0" fillId="0" borderId="7" xfId="0" applyBorder="1" applyAlignment="1">
      <alignment vertical="center"/>
    </xf>
    <xf numFmtId="164" fontId="0" fillId="0" borderId="7" xfId="0" applyNumberFormat="1" applyBorder="1" applyAlignment="1">
      <alignment vertical="center"/>
    </xf>
    <xf numFmtId="170" fontId="0" fillId="0" borderId="7" xfId="0" applyNumberFormat="1" applyBorder="1" applyAlignment="1">
      <alignment vertical="center"/>
    </xf>
    <xf numFmtId="166" fontId="0" fillId="0" borderId="7" xfId="0" applyNumberFormat="1" applyBorder="1" applyAlignment="1">
      <alignment vertical="center"/>
    </xf>
    <xf numFmtId="166" fontId="0" fillId="0" borderId="7" xfId="51" applyNumberFormat="1" applyFont="1" applyBorder="1" applyAlignment="1">
      <alignment vertical="center"/>
    </xf>
    <xf numFmtId="0" fontId="49" fillId="0" borderId="7" xfId="0" applyFont="1" applyBorder="1" applyAlignment="1">
      <alignment vertical="center"/>
    </xf>
    <xf numFmtId="165" fontId="49" fillId="0" borderId="7" xfId="0" applyNumberFormat="1" applyFont="1" applyBorder="1" applyAlignment="1">
      <alignment vertical="center"/>
    </xf>
    <xf numFmtId="164" fontId="0" fillId="0" borderId="7" xfId="51" applyFont="1" applyBorder="1"/>
    <xf numFmtId="167" fontId="9" fillId="0" borderId="37" xfId="2" applyNumberFormat="1" applyFont="1" applyFill="1" applyBorder="1"/>
    <xf numFmtId="0" fontId="0" fillId="0" borderId="17" xfId="0" applyBorder="1" applyAlignment="1">
      <alignment horizontal="center" vertical="center"/>
    </xf>
    <xf numFmtId="0" fontId="0" fillId="0" borderId="17" xfId="0" applyBorder="1" applyAlignment="1">
      <alignment horizontal="left" vertical="center"/>
    </xf>
    <xf numFmtId="164" fontId="0" fillId="0" borderId="17" xfId="7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8" fillId="0" borderId="17" xfId="0" applyFont="1" applyBorder="1" applyAlignment="1">
      <alignment horizontal="center" vertical="center"/>
    </xf>
    <xf numFmtId="0" fontId="8" fillId="0" borderId="17" xfId="0" applyFont="1" applyBorder="1" applyAlignment="1">
      <alignment horizontal="left" vertical="center"/>
    </xf>
    <xf numFmtId="0" fontId="0" fillId="38" borderId="7" xfId="0" applyFill="1" applyBorder="1" applyAlignment="1">
      <alignment horizontal="center" vertical="center"/>
    </xf>
    <xf numFmtId="0" fontId="0" fillId="0" borderId="17" xfId="0" quotePrefix="1" applyBorder="1"/>
    <xf numFmtId="164" fontId="0" fillId="0" borderId="0" xfId="7" applyFont="1"/>
    <xf numFmtId="0" fontId="0" fillId="0" borderId="0" xfId="0" applyAlignment="1">
      <alignment horizontal="center"/>
    </xf>
    <xf numFmtId="0" fontId="0" fillId="0" borderId="9" xfId="0" applyBorder="1" applyAlignment="1">
      <alignment horizontal="center" vertical="center"/>
    </xf>
    <xf numFmtId="0" fontId="21" fillId="2" borderId="9" xfId="4" applyFont="1" applyFill="1" applyBorder="1" applyAlignment="1">
      <alignment horizontal="center" vertical="center"/>
    </xf>
    <xf numFmtId="167" fontId="28" fillId="0" borderId="7" xfId="7" applyNumberFormat="1" applyFont="1" applyBorder="1" applyAlignment="1">
      <alignment horizontal="center" vertical="center" wrapText="1"/>
    </xf>
    <xf numFmtId="167" fontId="28" fillId="0" borderId="7" xfId="7" applyNumberFormat="1" applyFont="1" applyBorder="1" applyAlignment="1">
      <alignment horizontal="center" vertical="center"/>
    </xf>
    <xf numFmtId="0" fontId="51" fillId="0" borderId="0" xfId="0" applyFont="1" applyAlignment="1">
      <alignment horizontal="center"/>
    </xf>
    <xf numFmtId="0" fontId="52" fillId="0" borderId="7" xfId="0" applyFont="1" applyBorder="1" applyAlignment="1">
      <alignment horizontal="center" wrapText="1" readingOrder="1"/>
    </xf>
    <xf numFmtId="0" fontId="49" fillId="0" borderId="7" xfId="0" applyFont="1" applyBorder="1" applyAlignment="1">
      <alignment horizontal="center"/>
    </xf>
    <xf numFmtId="0" fontId="17" fillId="0" borderId="7" xfId="0" applyFont="1" applyBorder="1" applyAlignment="1">
      <alignment horizontal="center"/>
    </xf>
    <xf numFmtId="0" fontId="53" fillId="0" borderId="40" xfId="0" applyFont="1" applyBorder="1" applyAlignment="1">
      <alignment horizontal="left" wrapText="1" readingOrder="1"/>
    </xf>
    <xf numFmtId="164" fontId="53" fillId="0" borderId="40" xfId="51" applyFont="1" applyFill="1" applyBorder="1" applyAlignment="1">
      <alignment horizontal="center" wrapText="1" readingOrder="1"/>
    </xf>
    <xf numFmtId="164" fontId="53" fillId="0" borderId="17" xfId="51" applyFont="1" applyFill="1" applyBorder="1" applyAlignment="1">
      <alignment horizontal="center" wrapText="1" readingOrder="1"/>
    </xf>
    <xf numFmtId="164" fontId="16" fillId="0" borderId="17" xfId="0" applyNumberFormat="1" applyFont="1" applyBorder="1"/>
    <xf numFmtId="0" fontId="53" fillId="0" borderId="44" xfId="0" applyFont="1" applyBorder="1" applyAlignment="1">
      <alignment horizontal="left" wrapText="1" readingOrder="1"/>
    </xf>
    <xf numFmtId="164" fontId="53" fillId="0" borderId="44" xfId="51" applyFont="1" applyFill="1" applyBorder="1" applyAlignment="1">
      <alignment horizontal="center" wrapText="1" readingOrder="1"/>
    </xf>
    <xf numFmtId="0" fontId="53" fillId="0" borderId="46" xfId="0" applyFont="1" applyBorder="1" applyAlignment="1">
      <alignment horizontal="left" wrapText="1" readingOrder="1"/>
    </xf>
    <xf numFmtId="164" fontId="53" fillId="0" borderId="46" xfId="51" applyFont="1" applyFill="1" applyBorder="1" applyAlignment="1">
      <alignment horizontal="center" wrapText="1" readingOrder="1"/>
    </xf>
    <xf numFmtId="164" fontId="53" fillId="0" borderId="9" xfId="51" applyFont="1" applyFill="1" applyBorder="1" applyAlignment="1">
      <alignment horizontal="center" wrapText="1" readingOrder="1"/>
    </xf>
    <xf numFmtId="164" fontId="16" fillId="0" borderId="9" xfId="0" applyNumberFormat="1" applyFont="1" applyBorder="1"/>
    <xf numFmtId="167" fontId="54" fillId="0" borderId="7" xfId="7" applyNumberFormat="1" applyFont="1" applyBorder="1"/>
    <xf numFmtId="0" fontId="57" fillId="0" borderId="1" xfId="0" applyFont="1" applyBorder="1" applyAlignment="1">
      <alignment horizontal="center"/>
    </xf>
    <xf numFmtId="0" fontId="58" fillId="0" borderId="1" xfId="8" applyFont="1" applyBorder="1" applyAlignment="1">
      <alignment horizontal="center" vertical="center" wrapText="1"/>
    </xf>
    <xf numFmtId="2" fontId="57" fillId="0" borderId="1" xfId="0" applyNumberFormat="1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56" fillId="0" borderId="0" xfId="0" applyFont="1" applyBorder="1" applyAlignment="1">
      <alignment horizontal="center"/>
    </xf>
    <xf numFmtId="0" fontId="55" fillId="0" borderId="0" xfId="8" applyFont="1" applyBorder="1" applyAlignment="1">
      <alignment horizontal="center" vertical="center" wrapText="1"/>
    </xf>
    <xf numFmtId="0" fontId="26" fillId="0" borderId="0" xfId="0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/>
    </xf>
    <xf numFmtId="0" fontId="26" fillId="0" borderId="0" xfId="8" applyFont="1" applyBorder="1" applyAlignment="1">
      <alignment horizontal="center" vertical="center" wrapText="1"/>
    </xf>
    <xf numFmtId="0" fontId="2" fillId="0" borderId="0" xfId="0" quotePrefix="1" applyFont="1" applyBorder="1" applyAlignment="1">
      <alignment horizontal="center"/>
    </xf>
    <xf numFmtId="0" fontId="1" fillId="0" borderId="0" xfId="0" quotePrefix="1" applyFont="1" applyBorder="1" applyAlignment="1">
      <alignment horizontal="center"/>
    </xf>
    <xf numFmtId="4" fontId="1" fillId="0" borderId="0" xfId="0" applyNumberFormat="1" applyFont="1" applyBorder="1" applyAlignment="1">
      <alignment horizontal="center"/>
    </xf>
    <xf numFmtId="0" fontId="8" fillId="0" borderId="0" xfId="0" applyFont="1" applyAlignment="1">
      <alignment horizontal="center"/>
    </xf>
    <xf numFmtId="0" fontId="20" fillId="0" borderId="24" xfId="4" applyBorder="1" applyAlignment="1">
      <alignment horizontal="center" vertical="center"/>
    </xf>
    <xf numFmtId="0" fontId="15" fillId="0" borderId="0" xfId="1" applyFont="1" applyAlignment="1">
      <alignment horizontal="center" vertical="center"/>
    </xf>
    <xf numFmtId="0" fontId="16" fillId="0" borderId="17" xfId="1" applyFont="1" applyBorder="1" applyAlignment="1">
      <alignment horizontal="center" vertical="center"/>
    </xf>
    <xf numFmtId="0" fontId="4" fillId="39" borderId="6" xfId="0" applyFont="1" applyFill="1" applyBorder="1" applyAlignment="1">
      <alignment horizontal="center"/>
    </xf>
    <xf numFmtId="0" fontId="4" fillId="39" borderId="50" xfId="0" applyFont="1" applyFill="1" applyBorder="1" applyAlignment="1">
      <alignment horizontal="center"/>
    </xf>
    <xf numFmtId="0" fontId="4" fillId="39" borderId="4" xfId="0" applyFont="1" applyFill="1" applyBorder="1" applyAlignment="1">
      <alignment horizontal="center"/>
    </xf>
    <xf numFmtId="0" fontId="4" fillId="39" borderId="25" xfId="0" applyFont="1" applyFill="1" applyBorder="1" applyAlignment="1">
      <alignment horizontal="center"/>
    </xf>
    <xf numFmtId="0" fontId="59" fillId="39" borderId="51" xfId="0" applyFont="1" applyFill="1" applyBorder="1" applyAlignment="1">
      <alignment horizontal="center" vertical="center"/>
    </xf>
    <xf numFmtId="0" fontId="4" fillId="39" borderId="51" xfId="0" applyFont="1" applyFill="1" applyBorder="1"/>
    <xf numFmtId="165" fontId="4" fillId="0" borderId="5" xfId="0" applyNumberFormat="1" applyFont="1" applyBorder="1"/>
    <xf numFmtId="0" fontId="4" fillId="39" borderId="52" xfId="0" applyFont="1" applyFill="1" applyBorder="1"/>
    <xf numFmtId="0" fontId="4" fillId="39" borderId="53" xfId="0" applyFont="1" applyFill="1" applyBorder="1"/>
    <xf numFmtId="0" fontId="59" fillId="39" borderId="53" xfId="0" applyFont="1" applyFill="1" applyBorder="1" applyAlignment="1">
      <alignment horizontal="center" vertical="center"/>
    </xf>
    <xf numFmtId="0" fontId="59" fillId="39" borderId="54" xfId="0" applyFont="1" applyFill="1" applyBorder="1" applyAlignment="1">
      <alignment horizontal="center" vertical="center"/>
    </xf>
    <xf numFmtId="0" fontId="4" fillId="39" borderId="55" xfId="0" applyFont="1" applyFill="1" applyBorder="1"/>
    <xf numFmtId="165" fontId="4" fillId="0" borderId="6" xfId="0" applyNumberFormat="1" applyFont="1" applyBorder="1"/>
    <xf numFmtId="0" fontId="16" fillId="0" borderId="38" xfId="1" applyFont="1" applyBorder="1"/>
    <xf numFmtId="0" fontId="0" fillId="0" borderId="0" xfId="0" applyAlignment="1">
      <alignment horizontal="center"/>
    </xf>
    <xf numFmtId="9" fontId="0" fillId="0" borderId="0" xfId="0" applyNumberFormat="1" applyAlignment="1">
      <alignment horizontal="center"/>
    </xf>
    <xf numFmtId="2" fontId="0" fillId="0" borderId="51" xfId="0" applyNumberFormat="1" applyBorder="1"/>
    <xf numFmtId="0" fontId="0" fillId="0" borderId="51" xfId="0" applyBorder="1" applyAlignment="1">
      <alignment horizontal="right"/>
    </xf>
    <xf numFmtId="2" fontId="0" fillId="0" borderId="51" xfId="0" applyNumberFormat="1" applyBorder="1" applyAlignment="1">
      <alignment horizontal="right" wrapText="1"/>
    </xf>
    <xf numFmtId="0" fontId="0" fillId="0" borderId="51" xfId="0" applyBorder="1"/>
    <xf numFmtId="2" fontId="0" fillId="0" borderId="53" xfId="0" applyNumberFormat="1" applyBorder="1"/>
    <xf numFmtId="0" fontId="0" fillId="0" borderId="53" xfId="0" applyBorder="1" applyAlignment="1">
      <alignment horizontal="right"/>
    </xf>
    <xf numFmtId="2" fontId="0" fillId="0" borderId="53" xfId="0" applyNumberFormat="1" applyBorder="1" applyAlignment="1">
      <alignment horizontal="right" wrapText="1"/>
    </xf>
    <xf numFmtId="0" fontId="0" fillId="0" borderId="53" xfId="0" applyBorder="1"/>
    <xf numFmtId="165" fontId="0" fillId="39" borderId="53" xfId="9" applyFont="1" applyFill="1" applyBorder="1" applyAlignment="1">
      <alignment vertical="center"/>
    </xf>
    <xf numFmtId="2" fontId="0" fillId="0" borderId="53" xfId="0" applyNumberFormat="1" applyBorder="1" applyAlignment="1">
      <alignment horizontal="right"/>
    </xf>
    <xf numFmtId="2" fontId="0" fillId="0" borderId="54" xfId="0" applyNumberFormat="1" applyBorder="1"/>
    <xf numFmtId="0" fontId="0" fillId="0" borderId="54" xfId="0" applyBorder="1" applyAlignment="1">
      <alignment horizontal="right"/>
    </xf>
    <xf numFmtId="2" fontId="0" fillId="0" borderId="54" xfId="0" applyNumberFormat="1" applyBorder="1" applyAlignment="1">
      <alignment horizontal="right" wrapText="1"/>
    </xf>
    <xf numFmtId="0" fontId="0" fillId="0" borderId="54" xfId="0" applyBorder="1"/>
    <xf numFmtId="165" fontId="0" fillId="39" borderId="54" xfId="9" applyFont="1" applyFill="1" applyBorder="1" applyAlignment="1">
      <alignment vertical="center"/>
    </xf>
    <xf numFmtId="0" fontId="4" fillId="39" borderId="0" xfId="0" applyFont="1" applyFill="1" applyBorder="1"/>
    <xf numFmtId="0" fontId="60" fillId="39" borderId="0" xfId="0" applyFont="1" applyFill="1" applyBorder="1"/>
    <xf numFmtId="165" fontId="8" fillId="0" borderId="0" xfId="0" applyNumberFormat="1" applyFont="1"/>
    <xf numFmtId="41" fontId="9" fillId="0" borderId="12" xfId="52" applyFont="1" applyBorder="1"/>
    <xf numFmtId="167" fontId="9" fillId="0" borderId="12" xfId="52" applyNumberFormat="1" applyFont="1" applyBorder="1"/>
    <xf numFmtId="41" fontId="9" fillId="0" borderId="13" xfId="52" applyFont="1" applyBorder="1"/>
    <xf numFmtId="167" fontId="9" fillId="0" borderId="13" xfId="52" applyNumberFormat="1" applyFont="1" applyBorder="1"/>
    <xf numFmtId="41" fontId="8" fillId="0" borderId="7" xfId="0" applyNumberFormat="1" applyFont="1" applyBorder="1"/>
    <xf numFmtId="41" fontId="9" fillId="0" borderId="10" xfId="52" applyFont="1" applyBorder="1"/>
    <xf numFmtId="167" fontId="9" fillId="0" borderId="10" xfId="52" applyNumberFormat="1" applyFont="1" applyBorder="1"/>
    <xf numFmtId="41" fontId="9" fillId="0" borderId="11" xfId="52" applyFont="1" applyBorder="1"/>
    <xf numFmtId="164" fontId="45" fillId="0" borderId="7" xfId="7" applyNumberFormat="1" applyFont="1" applyBorder="1" applyAlignment="1">
      <alignment horizontal="center" vertical="center" wrapText="1"/>
    </xf>
    <xf numFmtId="164" fontId="45" fillId="0" borderId="22" xfId="7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/>
    </xf>
    <xf numFmtId="0" fontId="1" fillId="0" borderId="0" xfId="0" applyFont="1" applyBorder="1" applyAlignment="1"/>
    <xf numFmtId="0" fontId="0" fillId="0" borderId="0" xfId="0"/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2" fillId="0" borderId="5" xfId="0" quotePrefix="1" applyFont="1" applyBorder="1" applyAlignment="1">
      <alignment horizontal="center"/>
    </xf>
    <xf numFmtId="0" fontId="2" fillId="0" borderId="6" xfId="0" quotePrefix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2" fontId="1" fillId="0" borderId="5" xfId="0" applyNumberFormat="1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1" fillId="0" borderId="5" xfId="0" quotePrefix="1" applyFont="1" applyBorder="1" applyAlignment="1">
      <alignment horizontal="center"/>
    </xf>
    <xf numFmtId="0" fontId="4" fillId="0" borderId="0" xfId="0" applyFont="1" applyAlignment="1">
      <alignment horizontal="center"/>
    </xf>
    <xf numFmtId="0" fontId="8" fillId="0" borderId="7" xfId="0" applyFont="1" applyBorder="1" applyAlignment="1">
      <alignment horizontal="center"/>
    </xf>
    <xf numFmtId="0" fontId="0" fillId="0" borderId="7" xfId="0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1" fillId="0" borderId="0" xfId="0" applyFont="1" applyBorder="1" applyAlignment="1">
      <alignment horizontal="center"/>
    </xf>
    <xf numFmtId="2" fontId="1" fillId="0" borderId="1" xfId="0" applyNumberFormat="1" applyFont="1" applyBorder="1" applyAlignment="1">
      <alignment horizontal="center"/>
    </xf>
    <xf numFmtId="2" fontId="2" fillId="0" borderId="5" xfId="0" quotePrefix="1" applyNumberFormat="1" applyFont="1" applyBorder="1" applyAlignment="1">
      <alignment horizontal="center"/>
    </xf>
    <xf numFmtId="2" fontId="1" fillId="0" borderId="5" xfId="0" quotePrefix="1" applyNumberFormat="1" applyFont="1" applyBorder="1" applyAlignment="1">
      <alignment horizontal="center"/>
    </xf>
    <xf numFmtId="2" fontId="2" fillId="0" borderId="6" xfId="0" quotePrefix="1" applyNumberFormat="1" applyFont="1" applyBorder="1" applyAlignment="1">
      <alignment horizontal="center"/>
    </xf>
    <xf numFmtId="0" fontId="20" fillId="0" borderId="7" xfId="4" applyBorder="1" applyAlignment="1">
      <alignment horizontal="center" vertical="center" wrapText="1"/>
    </xf>
    <xf numFmtId="0" fontId="20" fillId="0" borderId="24" xfId="4" applyBorder="1" applyAlignment="1">
      <alignment horizontal="center" vertical="center" wrapText="1"/>
    </xf>
    <xf numFmtId="0" fontId="20" fillId="0" borderId="7" xfId="4" applyBorder="1" applyAlignment="1">
      <alignment horizontal="center" vertical="center"/>
    </xf>
    <xf numFmtId="0" fontId="20" fillId="0" borderId="8" xfId="4" applyBorder="1" applyAlignment="1">
      <alignment horizontal="center" vertical="center"/>
    </xf>
    <xf numFmtId="0" fontId="11" fillId="0" borderId="8" xfId="4" applyFont="1" applyBorder="1" applyAlignment="1">
      <alignment horizontal="center" vertical="center"/>
    </xf>
    <xf numFmtId="3" fontId="16" fillId="0" borderId="7" xfId="1" applyNumberFormat="1" applyFont="1" applyBorder="1" applyAlignment="1">
      <alignment horizontal="center" vertical="center"/>
    </xf>
    <xf numFmtId="167" fontId="21" fillId="0" borderId="7" xfId="6" applyNumberFormat="1" applyFont="1" applyFill="1" applyBorder="1" applyAlignment="1">
      <alignment horizontal="right" vertical="center"/>
    </xf>
    <xf numFmtId="167" fontId="0" fillId="0" borderId="7" xfId="7" applyNumberFormat="1" applyFont="1" applyBorder="1" applyAlignment="1">
      <alignment horizontal="right" vertical="center" wrapText="1"/>
    </xf>
    <xf numFmtId="2" fontId="21" fillId="2" borderId="0" xfId="4" applyNumberFormat="1" applyFont="1" applyFill="1" applyAlignment="1">
      <alignment vertical="center"/>
    </xf>
    <xf numFmtId="164" fontId="28" fillId="0" borderId="7" xfId="7" applyFont="1" applyBorder="1" applyAlignment="1">
      <alignment horizontal="right" vertical="center" wrapText="1"/>
    </xf>
    <xf numFmtId="169" fontId="61" fillId="2" borderId="0" xfId="4" applyNumberFormat="1" applyFont="1" applyFill="1" applyAlignment="1">
      <alignment horizontal="right" vertical="center"/>
    </xf>
    <xf numFmtId="164" fontId="0" fillId="0" borderId="7" xfId="7" applyFont="1" applyBorder="1"/>
    <xf numFmtId="0" fontId="0" fillId="0" borderId="7" xfId="0" applyFill="1" applyBorder="1" applyAlignment="1">
      <alignment horizontal="center"/>
    </xf>
    <xf numFmtId="0" fontId="8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7" xfId="0" applyBorder="1" applyAlignment="1">
      <alignment horizontal="center" vertical="center"/>
    </xf>
    <xf numFmtId="0" fontId="0" fillId="0" borderId="7" xfId="0" applyBorder="1" applyAlignment="1">
      <alignment horizontal="center"/>
    </xf>
    <xf numFmtId="0" fontId="0" fillId="0" borderId="14" xfId="0" applyBorder="1" applyAlignment="1">
      <alignment horizontal="right" vertical="center" wrapText="1"/>
    </xf>
    <xf numFmtId="167" fontId="28" fillId="0" borderId="36" xfId="7" applyNumberFormat="1" applyFont="1" applyBorder="1" applyAlignment="1">
      <alignment horizontal="right" vertical="center" wrapText="1"/>
    </xf>
    <xf numFmtId="167" fontId="28" fillId="0" borderId="36" xfId="7" applyNumberFormat="1" applyFont="1" applyBorder="1" applyAlignment="1">
      <alignment vertical="center" wrapText="1"/>
    </xf>
    <xf numFmtId="167" fontId="28" fillId="0" borderId="36" xfId="7" applyNumberFormat="1" applyFont="1" applyBorder="1" applyAlignment="1">
      <alignment horizontal="center" vertical="center" wrapText="1"/>
    </xf>
    <xf numFmtId="0" fontId="28" fillId="0" borderId="36" xfId="0" applyFont="1" applyBorder="1" applyAlignment="1">
      <alignment horizontal="center" vertical="center" wrapText="1"/>
    </xf>
    <xf numFmtId="4" fontId="28" fillId="0" borderId="7" xfId="0" applyNumberFormat="1" applyFont="1" applyBorder="1" applyAlignment="1">
      <alignment horizontal="right" vertical="center" wrapText="1"/>
    </xf>
    <xf numFmtId="0" fontId="28" fillId="0" borderId="7" xfId="0" applyFont="1" applyBorder="1" applyAlignment="1">
      <alignment horizontal="right" vertical="center" wrapText="1"/>
    </xf>
    <xf numFmtId="165" fontId="4" fillId="39" borderId="51" xfId="0" applyNumberFormat="1" applyFont="1" applyFill="1" applyBorder="1"/>
    <xf numFmtId="165" fontId="4" fillId="39" borderId="58" xfId="0" applyNumberFormat="1" applyFont="1" applyFill="1" applyBorder="1"/>
    <xf numFmtId="165" fontId="4" fillId="39" borderId="59" xfId="0" applyNumberFormat="1" applyFont="1" applyFill="1" applyBorder="1"/>
    <xf numFmtId="165" fontId="4" fillId="39" borderId="60" xfId="0" applyNumberFormat="1" applyFont="1" applyFill="1" applyBorder="1"/>
    <xf numFmtId="165" fontId="0" fillId="0" borderId="5" xfId="0" applyNumberFormat="1" applyBorder="1"/>
    <xf numFmtId="165" fontId="4" fillId="39" borderId="53" xfId="0" applyNumberFormat="1" applyFont="1" applyFill="1" applyBorder="1"/>
    <xf numFmtId="165" fontId="4" fillId="39" borderId="61" xfId="0" applyNumberFormat="1" applyFont="1" applyFill="1" applyBorder="1"/>
    <xf numFmtId="165" fontId="4" fillId="39" borderId="52" xfId="0" applyNumberFormat="1" applyFont="1" applyFill="1" applyBorder="1"/>
    <xf numFmtId="165" fontId="4" fillId="39" borderId="54" xfId="0" applyNumberFormat="1" applyFont="1" applyFill="1" applyBorder="1"/>
    <xf numFmtId="165" fontId="4" fillId="39" borderId="62" xfId="0" applyNumberFormat="1" applyFont="1" applyFill="1" applyBorder="1"/>
    <xf numFmtId="165" fontId="4" fillId="39" borderId="55" xfId="0" applyNumberFormat="1" applyFont="1" applyFill="1" applyBorder="1"/>
    <xf numFmtId="165" fontId="0" fillId="0" borderId="6" xfId="0" applyNumberFormat="1" applyBorder="1"/>
    <xf numFmtId="0" fontId="60" fillId="39" borderId="0" xfId="0" applyFont="1" applyFill="1"/>
    <xf numFmtId="0" fontId="4" fillId="39" borderId="0" xfId="0" applyFont="1" applyFill="1"/>
    <xf numFmtId="173" fontId="8" fillId="0" borderId="7" xfId="0" applyNumberFormat="1" applyFont="1" applyBorder="1"/>
    <xf numFmtId="164" fontId="0" fillId="0" borderId="8" xfId="0" applyNumberFormat="1" applyBorder="1"/>
    <xf numFmtId="166" fontId="0" fillId="0" borderId="8" xfId="0" applyNumberFormat="1" applyBorder="1"/>
    <xf numFmtId="170" fontId="0" fillId="0" borderId="8" xfId="0" applyNumberFormat="1" applyBorder="1"/>
    <xf numFmtId="41" fontId="0" fillId="0" borderId="8" xfId="0" applyNumberFormat="1" applyBorder="1"/>
    <xf numFmtId="173" fontId="0" fillId="0" borderId="8" xfId="0" applyNumberFormat="1" applyBorder="1"/>
    <xf numFmtId="170" fontId="0" fillId="0" borderId="9" xfId="0" applyNumberFormat="1" applyBorder="1"/>
    <xf numFmtId="164" fontId="0" fillId="0" borderId="9" xfId="0" applyNumberFormat="1" applyBorder="1"/>
    <xf numFmtId="170" fontId="0" fillId="0" borderId="9" xfId="7" applyNumberFormat="1" applyFont="1" applyBorder="1"/>
    <xf numFmtId="0" fontId="0" fillId="0" borderId="0" xfId="0" applyAlignment="1">
      <alignment horizontal="center"/>
    </xf>
    <xf numFmtId="0" fontId="0" fillId="0" borderId="7" xfId="0" applyBorder="1" applyAlignment="1">
      <alignment horizontal="center"/>
    </xf>
    <xf numFmtId="0" fontId="0" fillId="0" borderId="63" xfId="0" applyBorder="1" applyAlignment="1">
      <alignment horizontal="center"/>
    </xf>
    <xf numFmtId="0" fontId="13" fillId="0" borderId="0" xfId="0" applyFont="1" applyAlignment="1">
      <alignment horizontal="center"/>
    </xf>
    <xf numFmtId="0" fontId="8" fillId="0" borderId="4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8" fillId="5" borderId="25" xfId="0" applyFont="1" applyFill="1" applyBorder="1" applyAlignment="1">
      <alignment horizontal="center"/>
    </xf>
    <xf numFmtId="0" fontId="8" fillId="5" borderId="3" xfId="0" applyFont="1" applyFill="1" applyBorder="1" applyAlignment="1">
      <alignment horizont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/>
    </xf>
    <xf numFmtId="0" fontId="1" fillId="0" borderId="4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6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Border="1" applyAlignment="1">
      <alignment horizontal="center"/>
    </xf>
    <xf numFmtId="0" fontId="13" fillId="0" borderId="23" xfId="4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8" fillId="0" borderId="18" xfId="4" applyFont="1" applyBorder="1" applyAlignment="1">
      <alignment horizontal="left" vertical="center" wrapText="1"/>
    </xf>
    <xf numFmtId="0" fontId="20" fillId="0" borderId="7" xfId="4" applyBorder="1" applyAlignment="1">
      <alignment horizontal="center" vertical="center" wrapText="1"/>
    </xf>
    <xf numFmtId="0" fontId="20" fillId="0" borderId="24" xfId="4" applyBorder="1" applyAlignment="1">
      <alignment horizontal="center" vertical="center" wrapText="1"/>
    </xf>
    <xf numFmtId="0" fontId="20" fillId="0" borderId="7" xfId="4" applyBorder="1" applyAlignment="1">
      <alignment horizontal="center" vertical="center"/>
    </xf>
    <xf numFmtId="0" fontId="20" fillId="0" borderId="7" xfId="4" applyBorder="1" applyAlignment="1">
      <alignment horizontal="center"/>
    </xf>
    <xf numFmtId="0" fontId="20" fillId="0" borderId="24" xfId="4" applyBorder="1" applyAlignment="1">
      <alignment horizontal="center" vertical="center"/>
    </xf>
    <xf numFmtId="0" fontId="20" fillId="0" borderId="14" xfId="4" applyBorder="1" applyAlignment="1">
      <alignment horizontal="center" vertical="center" wrapText="1"/>
    </xf>
    <xf numFmtId="0" fontId="20" fillId="0" borderId="15" xfId="4" applyBorder="1" applyAlignment="1">
      <alignment horizontal="center" vertical="center" wrapText="1"/>
    </xf>
    <xf numFmtId="0" fontId="20" fillId="0" borderId="16" xfId="4" applyBorder="1" applyAlignment="1">
      <alignment horizontal="center" vertical="center" wrapText="1"/>
    </xf>
    <xf numFmtId="0" fontId="8" fillId="0" borderId="18" xfId="4" applyFont="1" applyBorder="1" applyAlignment="1">
      <alignment horizontal="left" vertical="center"/>
    </xf>
    <xf numFmtId="0" fontId="20" fillId="0" borderId="8" xfId="4" applyBorder="1" applyAlignment="1">
      <alignment horizontal="center" vertical="center"/>
    </xf>
    <xf numFmtId="0" fontId="6" fillId="0" borderId="38" xfId="4" applyFont="1" applyBorder="1" applyAlignment="1">
      <alignment horizontal="center" vertical="center"/>
    </xf>
    <xf numFmtId="0" fontId="6" fillId="0" borderId="18" xfId="4" applyFont="1" applyBorder="1" applyAlignment="1">
      <alignment horizontal="center" vertical="center"/>
    </xf>
    <xf numFmtId="0" fontId="6" fillId="0" borderId="14" xfId="4" applyFont="1" applyBorder="1" applyAlignment="1">
      <alignment horizontal="center" vertical="center"/>
    </xf>
    <xf numFmtId="0" fontId="6" fillId="0" borderId="15" xfId="4" applyFont="1" applyBorder="1" applyAlignment="1">
      <alignment horizontal="center" vertical="center"/>
    </xf>
    <xf numFmtId="0" fontId="6" fillId="0" borderId="16" xfId="4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15" fillId="0" borderId="0" xfId="1" applyFont="1" applyAlignment="1">
      <alignment horizontal="center" vertical="center"/>
    </xf>
    <xf numFmtId="0" fontId="16" fillId="0" borderId="8" xfId="1" applyFont="1" applyBorder="1" applyAlignment="1">
      <alignment horizontal="center" vertical="center"/>
    </xf>
    <xf numFmtId="0" fontId="16" fillId="0" borderId="17" xfId="1" applyFont="1" applyBorder="1" applyAlignment="1">
      <alignment horizontal="center" vertical="center"/>
    </xf>
    <xf numFmtId="0" fontId="16" fillId="0" borderId="8" xfId="1" applyFont="1" applyBorder="1" applyAlignment="1">
      <alignment horizontal="center" vertical="center" wrapText="1"/>
    </xf>
    <xf numFmtId="0" fontId="16" fillId="0" borderId="17" xfId="1" applyFont="1" applyBorder="1" applyAlignment="1">
      <alignment horizontal="center" vertical="center" wrapText="1"/>
    </xf>
    <xf numFmtId="0" fontId="9" fillId="0" borderId="8" xfId="1" applyBorder="1" applyAlignment="1">
      <alignment horizontal="center" vertical="center"/>
    </xf>
    <xf numFmtId="0" fontId="9" fillId="0" borderId="19" xfId="1" applyBorder="1" applyAlignment="1">
      <alignment horizontal="center" vertical="center"/>
    </xf>
    <xf numFmtId="0" fontId="16" fillId="0" borderId="56" xfId="1" applyFont="1" applyBorder="1" applyAlignment="1">
      <alignment horizontal="center" vertical="center"/>
    </xf>
    <xf numFmtId="0" fontId="16" fillId="0" borderId="37" xfId="1" applyFont="1" applyBorder="1" applyAlignment="1">
      <alignment horizontal="center" vertical="center"/>
    </xf>
    <xf numFmtId="0" fontId="16" fillId="0" borderId="57" xfId="1" applyFont="1" applyBorder="1" applyAlignment="1">
      <alignment horizontal="center" vertical="center"/>
    </xf>
    <xf numFmtId="164" fontId="45" fillId="0" borderId="7" xfId="7" applyNumberFormat="1" applyFont="1" applyBorder="1" applyAlignment="1">
      <alignment horizontal="center" vertical="center" wrapText="1"/>
    </xf>
    <xf numFmtId="164" fontId="47" fillId="0" borderId="23" xfId="7" applyNumberFormat="1" applyFont="1" applyBorder="1" applyAlignment="1">
      <alignment horizontal="left" vertical="center" wrapText="1"/>
    </xf>
    <xf numFmtId="164" fontId="45" fillId="0" borderId="8" xfId="7" applyNumberFormat="1" applyFont="1" applyBorder="1" applyAlignment="1">
      <alignment horizontal="center" vertical="center" wrapText="1"/>
    </xf>
    <xf numFmtId="164" fontId="45" fillId="0" borderId="22" xfId="7" applyNumberFormat="1" applyFont="1" applyBorder="1" applyAlignment="1">
      <alignment horizontal="center" vertical="center" wrapText="1"/>
    </xf>
    <xf numFmtId="0" fontId="0" fillId="0" borderId="38" xfId="0" applyBorder="1" applyAlignment="1">
      <alignment horizontal="center"/>
    </xf>
    <xf numFmtId="0" fontId="0" fillId="0" borderId="39" xfId="0" applyBorder="1" applyAlignment="1">
      <alignment horizontal="center"/>
    </xf>
    <xf numFmtId="0" fontId="8" fillId="0" borderId="14" xfId="0" applyFont="1" applyBorder="1" applyAlignment="1">
      <alignment horizontal="center"/>
    </xf>
    <xf numFmtId="0" fontId="8" fillId="0" borderId="16" xfId="0" applyFont="1" applyBorder="1" applyAlignment="1">
      <alignment horizontal="center"/>
    </xf>
    <xf numFmtId="0" fontId="8" fillId="0" borderId="7" xfId="1" applyFont="1" applyBorder="1" applyAlignment="1">
      <alignment horizontal="center"/>
    </xf>
    <xf numFmtId="0" fontId="8" fillId="0" borderId="7" xfId="1" applyFont="1" applyBorder="1" applyAlignment="1">
      <alignment horizontal="center" vertical="center" wrapText="1"/>
    </xf>
    <xf numFmtId="0" fontId="8" fillId="0" borderId="8" xfId="1" applyFont="1" applyBorder="1" applyAlignment="1">
      <alignment horizontal="center" vertical="center" wrapText="1"/>
    </xf>
    <xf numFmtId="0" fontId="8" fillId="0" borderId="9" xfId="1" applyFont="1" applyBorder="1" applyAlignment="1">
      <alignment horizontal="center" vertical="center" wrapText="1"/>
    </xf>
    <xf numFmtId="0" fontId="10" fillId="0" borderId="7" xfId="1" applyFont="1" applyBorder="1" applyAlignment="1">
      <alignment horizontal="center" wrapText="1"/>
    </xf>
    <xf numFmtId="0" fontId="0" fillId="0" borderId="56" xfId="0" applyBorder="1" applyAlignment="1">
      <alignment horizontal="center"/>
    </xf>
    <xf numFmtId="0" fontId="0" fillId="0" borderId="57" xfId="0" applyBorder="1" applyAlignment="1">
      <alignment horizontal="center"/>
    </xf>
    <xf numFmtId="0" fontId="8" fillId="0" borderId="0" xfId="1" applyFont="1" applyAlignment="1">
      <alignment horizontal="center"/>
    </xf>
    <xf numFmtId="0" fontId="8" fillId="0" borderId="7" xfId="1" applyFont="1" applyBorder="1" applyAlignment="1">
      <alignment horizontal="center" vertical="center"/>
    </xf>
    <xf numFmtId="0" fontId="8" fillId="0" borderId="7" xfId="0" applyFont="1" applyBorder="1" applyAlignment="1">
      <alignment horizontal="center"/>
    </xf>
    <xf numFmtId="0" fontId="12" fillId="0" borderId="0" xfId="0" applyFont="1" applyAlignment="1">
      <alignment horizontal="center"/>
    </xf>
    <xf numFmtId="0" fontId="8" fillId="0" borderId="14" xfId="1" applyFont="1" applyBorder="1" applyAlignment="1">
      <alignment horizontal="center" vertical="center"/>
    </xf>
    <xf numFmtId="0" fontId="8" fillId="0" borderId="15" xfId="1" applyFont="1" applyBorder="1" applyAlignment="1">
      <alignment horizontal="center" vertical="center"/>
    </xf>
    <xf numFmtId="0" fontId="8" fillId="0" borderId="16" xfId="1" applyFont="1" applyBorder="1" applyAlignment="1">
      <alignment horizontal="center" vertic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8" fillId="0" borderId="14" xfId="0" applyFont="1" applyBorder="1" applyAlignment="1">
      <alignment horizontal="left"/>
    </xf>
    <xf numFmtId="0" fontId="8" fillId="0" borderId="16" xfId="0" applyFont="1" applyBorder="1" applyAlignment="1">
      <alignment horizontal="left"/>
    </xf>
    <xf numFmtId="0" fontId="8" fillId="0" borderId="38" xfId="0" applyFont="1" applyBorder="1" applyAlignment="1">
      <alignment horizontal="center"/>
    </xf>
    <xf numFmtId="0" fontId="8" fillId="0" borderId="18" xfId="0" applyFont="1" applyBorder="1" applyAlignment="1">
      <alignment horizontal="center"/>
    </xf>
    <xf numFmtId="0" fontId="21" fillId="2" borderId="14" xfId="4" applyFont="1" applyFill="1" applyBorder="1" applyAlignment="1">
      <alignment horizontal="center" vertical="center"/>
    </xf>
    <xf numFmtId="0" fontId="21" fillId="2" borderId="15" xfId="4" applyFont="1" applyFill="1" applyBorder="1" applyAlignment="1">
      <alignment horizontal="center" vertical="center"/>
    </xf>
    <xf numFmtId="0" fontId="21" fillId="2" borderId="18" xfId="4" applyFont="1" applyFill="1" applyBorder="1" applyAlignment="1">
      <alignment horizontal="center" vertical="center"/>
    </xf>
    <xf numFmtId="0" fontId="21" fillId="2" borderId="39" xfId="4" applyFont="1" applyFill="1" applyBorder="1" applyAlignment="1">
      <alignment horizontal="center" vertical="center"/>
    </xf>
    <xf numFmtId="0" fontId="22" fillId="3" borderId="7" xfId="4" applyFont="1" applyFill="1" applyBorder="1" applyAlignment="1">
      <alignment horizontal="center" vertical="center" wrapText="1"/>
    </xf>
    <xf numFmtId="0" fontId="22" fillId="3" borderId="7" xfId="4" applyFont="1" applyFill="1" applyBorder="1" applyAlignment="1">
      <alignment horizontal="center" vertical="center"/>
    </xf>
    <xf numFmtId="0" fontId="21" fillId="2" borderId="14" xfId="4" applyFont="1" applyFill="1" applyBorder="1" applyAlignment="1">
      <alignment horizontal="center" vertical="center" wrapText="1"/>
    </xf>
    <xf numFmtId="0" fontId="21" fillId="2" borderId="15" xfId="4" applyFont="1" applyFill="1" applyBorder="1" applyAlignment="1">
      <alignment horizontal="center" vertical="center" wrapText="1"/>
    </xf>
    <xf numFmtId="0" fontId="21" fillId="2" borderId="16" xfId="4" applyFont="1" applyFill="1" applyBorder="1" applyAlignment="1">
      <alignment horizontal="center" vertical="center" wrapText="1"/>
    </xf>
    <xf numFmtId="0" fontId="19" fillId="2" borderId="0" xfId="3" applyFont="1" applyFill="1" applyAlignment="1" applyProtection="1">
      <alignment horizontal="left"/>
    </xf>
    <xf numFmtId="0" fontId="21" fillId="2" borderId="7" xfId="4" applyFont="1" applyFill="1" applyBorder="1" applyAlignment="1">
      <alignment horizontal="center" vertical="center" wrapText="1"/>
    </xf>
    <xf numFmtId="0" fontId="21" fillId="2" borderId="8" xfId="4" applyFont="1" applyFill="1" applyBorder="1" applyAlignment="1">
      <alignment horizontal="center" vertical="center" wrapText="1"/>
    </xf>
    <xf numFmtId="0" fontId="21" fillId="2" borderId="38" xfId="4" applyFont="1" applyFill="1" applyBorder="1" applyAlignment="1">
      <alignment horizontal="center" vertical="center"/>
    </xf>
    <xf numFmtId="0" fontId="51" fillId="0" borderId="0" xfId="0" applyFont="1" applyAlignment="1">
      <alignment horizontal="center"/>
    </xf>
    <xf numFmtId="0" fontId="4" fillId="39" borderId="1" xfId="0" applyFont="1" applyFill="1" applyBorder="1" applyAlignment="1">
      <alignment horizontal="center" vertical="center"/>
    </xf>
    <xf numFmtId="0" fontId="4" fillId="39" borderId="6" xfId="0" applyFont="1" applyFill="1" applyBorder="1" applyAlignment="1">
      <alignment horizontal="center" vertical="center"/>
    </xf>
    <xf numFmtId="0" fontId="4" fillId="39" borderId="25" xfId="0" applyFont="1" applyFill="1" applyBorder="1" applyAlignment="1">
      <alignment horizontal="center" wrapText="1"/>
    </xf>
    <xf numFmtId="0" fontId="4" fillId="39" borderId="2" xfId="0" applyFont="1" applyFill="1" applyBorder="1" applyAlignment="1">
      <alignment horizontal="center" wrapText="1"/>
    </xf>
    <xf numFmtId="0" fontId="4" fillId="39" borderId="3" xfId="0" applyFont="1" applyFill="1" applyBorder="1" applyAlignment="1">
      <alignment horizontal="center" wrapText="1"/>
    </xf>
    <xf numFmtId="0" fontId="0" fillId="0" borderId="1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4" fillId="39" borderId="48" xfId="0" applyFont="1" applyFill="1" applyBorder="1" applyAlignment="1">
      <alignment horizontal="center" vertical="center"/>
    </xf>
    <xf numFmtId="0" fontId="4" fillId="39" borderId="49" xfId="0" applyFont="1" applyFill="1" applyBorder="1" applyAlignment="1">
      <alignment horizontal="center" vertical="center"/>
    </xf>
    <xf numFmtId="0" fontId="59" fillId="0" borderId="1" xfId="0" applyFont="1" applyBorder="1" applyAlignment="1">
      <alignment horizontal="center" vertical="center"/>
    </xf>
    <xf numFmtId="0" fontId="59" fillId="0" borderId="6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/>
    </xf>
    <xf numFmtId="164" fontId="0" fillId="0" borderId="41" xfId="0" applyNumberFormat="1" applyBorder="1"/>
    <xf numFmtId="0" fontId="0" fillId="0" borderId="42" xfId="0" applyBorder="1"/>
    <xf numFmtId="0" fontId="0" fillId="0" borderId="0" xfId="0" applyAlignment="1">
      <alignment horizontal="center" wrapText="1"/>
    </xf>
    <xf numFmtId="172" fontId="0" fillId="39" borderId="43" xfId="9" applyNumberFormat="1" applyFont="1" applyFill="1" applyBorder="1" applyAlignment="1">
      <alignment horizontal="center" vertical="center"/>
    </xf>
    <xf numFmtId="0" fontId="0" fillId="0" borderId="41" xfId="0" applyBorder="1"/>
    <xf numFmtId="165" fontId="0" fillId="0" borderId="0" xfId="9" applyFont="1" applyBorder="1" applyAlignment="1">
      <alignment horizontal="center" vertical="center"/>
    </xf>
    <xf numFmtId="172" fontId="0" fillId="39" borderId="45" xfId="9" applyNumberFormat="1" applyFont="1" applyFill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165" fontId="0" fillId="0" borderId="0" xfId="9" applyFont="1" applyFill="1" applyBorder="1" applyAlignment="1">
      <alignment horizontal="center"/>
    </xf>
    <xf numFmtId="172" fontId="0" fillId="39" borderId="45" xfId="0" applyNumberFormat="1" applyFill="1" applyBorder="1" applyAlignment="1">
      <alignment horizontal="center" vertical="center"/>
    </xf>
    <xf numFmtId="172" fontId="0" fillId="39" borderId="47" xfId="9" applyNumberFormat="1" applyFont="1" applyFill="1" applyBorder="1" applyAlignment="1">
      <alignment horizontal="center" vertical="center"/>
    </xf>
    <xf numFmtId="0" fontId="8" fillId="0" borderId="64" xfId="0" applyFont="1" applyBorder="1" applyAlignment="1">
      <alignment horizontal="center"/>
    </xf>
    <xf numFmtId="0" fontId="8" fillId="0" borderId="65" xfId="0" applyFont="1" applyBorder="1" applyAlignment="1">
      <alignment horizontal="center"/>
    </xf>
    <xf numFmtId="0" fontId="0" fillId="40" borderId="8" xfId="0" applyFill="1" applyBorder="1" applyAlignment="1">
      <alignment horizontal="center" vertical="center"/>
    </xf>
    <xf numFmtId="0" fontId="0" fillId="40" borderId="14" xfId="0" applyFill="1" applyBorder="1" applyAlignment="1">
      <alignment horizontal="center" vertical="center"/>
    </xf>
    <xf numFmtId="0" fontId="0" fillId="40" borderId="15" xfId="0" applyFill="1" applyBorder="1" applyAlignment="1">
      <alignment horizontal="center" vertical="center"/>
    </xf>
    <xf numFmtId="0" fontId="0" fillId="40" borderId="16" xfId="0" applyFill="1" applyBorder="1" applyAlignment="1">
      <alignment horizontal="center" vertical="center"/>
    </xf>
    <xf numFmtId="0" fontId="0" fillId="40" borderId="9" xfId="0" applyFill="1" applyBorder="1" applyAlignment="1">
      <alignment horizontal="center" vertical="center"/>
    </xf>
    <xf numFmtId="0" fontId="0" fillId="40" borderId="7" xfId="0" applyFill="1" applyBorder="1" applyAlignment="1">
      <alignment horizontal="center" vertical="center"/>
    </xf>
    <xf numFmtId="0" fontId="8" fillId="41" borderId="64" xfId="0" applyFont="1" applyFill="1" applyBorder="1" applyAlignment="1">
      <alignment horizontal="center"/>
    </xf>
    <xf numFmtId="0" fontId="8" fillId="41" borderId="65" xfId="0" applyFont="1" applyFill="1" applyBorder="1" applyAlignment="1">
      <alignment horizontal="center"/>
    </xf>
    <xf numFmtId="0" fontId="0" fillId="41" borderId="63" xfId="0" applyFill="1" applyBorder="1" applyAlignment="1">
      <alignment horizontal="center"/>
    </xf>
    <xf numFmtId="0" fontId="0" fillId="40" borderId="14" xfId="0" applyFill="1" applyBorder="1" applyAlignment="1">
      <alignment horizontal="center" vertical="center" wrapText="1"/>
    </xf>
    <xf numFmtId="0" fontId="0" fillId="40" borderId="15" xfId="0" applyFill="1" applyBorder="1" applyAlignment="1">
      <alignment horizontal="center" vertical="center" wrapText="1"/>
    </xf>
    <xf numFmtId="0" fontId="0" fillId="40" borderId="16" xfId="0" applyFill="1" applyBorder="1" applyAlignment="1">
      <alignment horizontal="center" vertical="center" wrapText="1"/>
    </xf>
  </cellXfs>
  <cellStyles count="54">
    <cellStyle name="20% - Accent1" xfId="28" builtinId="30" customBuiltin="1"/>
    <cellStyle name="20% - Accent2" xfId="32" builtinId="34" customBuiltin="1"/>
    <cellStyle name="20% - Accent3" xfId="36" builtinId="38" customBuiltin="1"/>
    <cellStyle name="20% - Accent4" xfId="40" builtinId="42" customBuiltin="1"/>
    <cellStyle name="20% - Accent5" xfId="44" builtinId="46" customBuiltin="1"/>
    <cellStyle name="20% - Accent6" xfId="48" builtinId="50" customBuiltin="1"/>
    <cellStyle name="40% - Accent1" xfId="29" builtinId="31" customBuiltin="1"/>
    <cellStyle name="40% - Accent2" xfId="33" builtinId="35" customBuiltin="1"/>
    <cellStyle name="40% - Accent3" xfId="37" builtinId="39" customBuiltin="1"/>
    <cellStyle name="40% - Accent4" xfId="41" builtinId="43" customBuiltin="1"/>
    <cellStyle name="40% - Accent5" xfId="45" builtinId="47" customBuiltin="1"/>
    <cellStyle name="40% - Accent6" xfId="49" builtinId="51" customBuiltin="1"/>
    <cellStyle name="60% - Accent1" xfId="30" builtinId="32" customBuiltin="1"/>
    <cellStyle name="60% - Accent2" xfId="34" builtinId="36" customBuiltin="1"/>
    <cellStyle name="60% - Accent3" xfId="38" builtinId="40" customBuiltin="1"/>
    <cellStyle name="60% - Accent4" xfId="42" builtinId="44" customBuiltin="1"/>
    <cellStyle name="60% - Accent5" xfId="46" builtinId="48" customBuiltin="1"/>
    <cellStyle name="60% - Accent6" xfId="50" builtinId="52" customBuiltin="1"/>
    <cellStyle name="Accent1" xfId="27" builtinId="29" customBuiltin="1"/>
    <cellStyle name="Accent2" xfId="31" builtinId="33" customBuiltin="1"/>
    <cellStyle name="Accent3" xfId="35" builtinId="37" customBuiltin="1"/>
    <cellStyle name="Accent4" xfId="39" builtinId="41" customBuiltin="1"/>
    <cellStyle name="Accent5" xfId="43" builtinId="45" customBuiltin="1"/>
    <cellStyle name="Accent6" xfId="47" builtinId="49" customBuiltin="1"/>
    <cellStyle name="Bad" xfId="16" builtinId="27" customBuiltin="1"/>
    <cellStyle name="Calculation" xfId="20" builtinId="22" customBuiltin="1"/>
    <cellStyle name="Check Cell" xfId="22" builtinId="23" customBuiltin="1"/>
    <cellStyle name="Comma" xfId="9" builtinId="3"/>
    <cellStyle name="Comma [0]" xfId="7" builtinId="6"/>
    <cellStyle name="Comma [0] 2" xfId="2" xr:uid="{00000000-0005-0000-0000-00001D000000}"/>
    <cellStyle name="Comma [0] 3" xfId="6" xr:uid="{00000000-0005-0000-0000-00001E000000}"/>
    <cellStyle name="Comma [0] 4" xfId="51" xr:uid="{00000000-0005-0000-0000-00001F000000}"/>
    <cellStyle name="Comma [0] 5" xfId="52" xr:uid="{00000000-0005-0000-0000-000020000000}"/>
    <cellStyle name="Comma 2" xfId="5" xr:uid="{00000000-0005-0000-0000-000021000000}"/>
    <cellStyle name="Comma 3" xfId="53" xr:uid="{3C341826-F07D-4C25-89A7-534CE83DEF4D}"/>
    <cellStyle name="Explanatory Text" xfId="25" builtinId="53" customBuiltin="1"/>
    <cellStyle name="Good" xfId="15" builtinId="26" customBuiltin="1"/>
    <cellStyle name="Heading 1" xfId="11" builtinId="16" customBuiltin="1"/>
    <cellStyle name="Heading 2" xfId="12" builtinId="17" customBuiltin="1"/>
    <cellStyle name="Heading 3" xfId="13" builtinId="18" customBuiltin="1"/>
    <cellStyle name="Heading 4" xfId="14" builtinId="19" customBuiltin="1"/>
    <cellStyle name="Hyperlink" xfId="3" builtinId="8"/>
    <cellStyle name="Input" xfId="18" builtinId="20" customBuiltin="1"/>
    <cellStyle name="Linked Cell" xfId="21" builtinId="24" customBuiltin="1"/>
    <cellStyle name="Neutral" xfId="17" builtinId="28" customBuiltin="1"/>
    <cellStyle name="Normal" xfId="0" builtinId="0"/>
    <cellStyle name="Normal 2" xfId="4" xr:uid="{00000000-0005-0000-0000-00002D000000}"/>
    <cellStyle name="Normal 3" xfId="1" xr:uid="{00000000-0005-0000-0000-00002E000000}"/>
    <cellStyle name="Normal 4" xfId="8" xr:uid="{00000000-0005-0000-0000-00002F000000}"/>
    <cellStyle name="Note" xfId="24" builtinId="10" customBuiltin="1"/>
    <cellStyle name="Output" xfId="19" builtinId="21" customBuiltin="1"/>
    <cellStyle name="Title" xfId="10" builtinId="15" customBuiltin="1"/>
    <cellStyle name="Total" xfId="26" builtinId="25" customBuiltin="1"/>
    <cellStyle name="Warning Text" xfId="23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/>
              <a:t>pph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'Konsumsi Pangan'!$D$11:$J$11</c:f>
              <c:numCache>
                <c:formatCode>0_);\(0\)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'Konsumsi Pangan'!$D$23:$J$23</c:f>
              <c:numCache>
                <c:formatCode>_(* #,##0.0_);_(* \(#,##0.0\);_(* "-"_);_(@_)</c:formatCode>
                <c:ptCount val="7"/>
                <c:pt idx="0">
                  <c:v>78.100000000000009</c:v>
                </c:pt>
                <c:pt idx="1">
                  <c:v>78.100000000000009</c:v>
                </c:pt>
                <c:pt idx="2">
                  <c:v>82.800000000000011</c:v>
                </c:pt>
                <c:pt idx="3">
                  <c:v>90.252218902481445</c:v>
                </c:pt>
                <c:pt idx="4">
                  <c:v>80.599999999999994</c:v>
                </c:pt>
                <c:pt idx="5">
                  <c:v>79.2</c:v>
                </c:pt>
                <c:pt idx="6">
                  <c:v>80.3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F8-47A9-B85B-D1896BBB6D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2094287"/>
        <c:axId val="1252481583"/>
      </c:lineChart>
      <c:catAx>
        <c:axId val="1252094287"/>
        <c:scaling>
          <c:orientation val="minMax"/>
        </c:scaling>
        <c:delete val="0"/>
        <c:axPos val="b"/>
        <c:numFmt formatCode="0_);\(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2481583"/>
        <c:crosses val="autoZero"/>
        <c:auto val="1"/>
        <c:lblAlgn val="ctr"/>
        <c:lblOffset val="100"/>
        <c:noMultiLvlLbl val="0"/>
      </c:catAx>
      <c:valAx>
        <c:axId val="1252481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_);_(* \(#,##0.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20942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/>
              <a:t>Konsumsi</a:t>
            </a:r>
            <a:r>
              <a:rPr lang="en-ID" baseline="0"/>
              <a:t> Kkal/Kap/Hari</a:t>
            </a:r>
            <a:endParaRPr lang="en-ID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'Konsumsi Pangan'!$D$29:$J$29</c:f>
              <c:numCache>
                <c:formatCode>0_);\(0\)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'Konsumsi Pangan'!$D$41:$J$41</c:f>
              <c:numCache>
                <c:formatCode>_(* #,##0.0_);_(* \(#,##0.0\);_(* "-"_);_(@_)</c:formatCode>
                <c:ptCount val="7"/>
                <c:pt idx="0">
                  <c:v>2090.1</c:v>
                </c:pt>
                <c:pt idx="1">
                  <c:v>1908.2</c:v>
                </c:pt>
                <c:pt idx="2">
                  <c:v>1959.8000000000004</c:v>
                </c:pt>
                <c:pt idx="3">
                  <c:v>2067.7824473122373</c:v>
                </c:pt>
                <c:pt idx="4">
                  <c:v>2093.6999999999998</c:v>
                </c:pt>
                <c:pt idx="5">
                  <c:v>2041.5</c:v>
                </c:pt>
                <c:pt idx="6">
                  <c:v>1860.8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36-45B4-841E-0BB238C38A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3815295"/>
        <c:axId val="767826495"/>
      </c:lineChart>
      <c:catAx>
        <c:axId val="1253815295"/>
        <c:scaling>
          <c:orientation val="minMax"/>
        </c:scaling>
        <c:delete val="0"/>
        <c:axPos val="b"/>
        <c:numFmt formatCode="0_);\(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7826495"/>
        <c:crosses val="autoZero"/>
        <c:auto val="1"/>
        <c:lblAlgn val="ctr"/>
        <c:lblOffset val="100"/>
        <c:noMultiLvlLbl val="0"/>
      </c:catAx>
      <c:valAx>
        <c:axId val="767826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_);_(* \(#,##0.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38152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/>
              <a:t>Konsumsi Protein gr/kap/hari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'Konsumsi Pangan'!$D$48:$J$48</c:f>
              <c:numCache>
                <c:formatCode>0_);\(0\)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'Konsumsi Pangan'!$D$60:$J$60</c:f>
              <c:numCache>
                <c:formatCode>_(* #,##0.0_);_(* \(#,##0.0\);_(* "-"_);_(@_)</c:formatCode>
                <c:ptCount val="7"/>
                <c:pt idx="0">
                  <c:v>71.099999999999994</c:v>
                </c:pt>
                <c:pt idx="1">
                  <c:v>59.868478109064817</c:v>
                </c:pt>
                <c:pt idx="2">
                  <c:v>59.681972978552025</c:v>
                </c:pt>
                <c:pt idx="3">
                  <c:v>66.3</c:v>
                </c:pt>
                <c:pt idx="4">
                  <c:v>64.600000000000009</c:v>
                </c:pt>
                <c:pt idx="5">
                  <c:v>60.4</c:v>
                </c:pt>
                <c:pt idx="6">
                  <c:v>58.8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B8-4F6C-851F-808431B45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0258991"/>
        <c:axId val="1252479503"/>
      </c:lineChart>
      <c:catAx>
        <c:axId val="1190258991"/>
        <c:scaling>
          <c:orientation val="minMax"/>
        </c:scaling>
        <c:delete val="0"/>
        <c:axPos val="b"/>
        <c:numFmt formatCode="0_);\(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2479503"/>
        <c:crosses val="autoZero"/>
        <c:auto val="1"/>
        <c:lblAlgn val="ctr"/>
        <c:lblOffset val="100"/>
        <c:noMultiLvlLbl val="0"/>
      </c:catAx>
      <c:valAx>
        <c:axId val="12524795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_);_(* \(#,##0.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02589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microsoft.com/office/2007/relationships/hdphoto" Target="../media/hdphoto1.wdp"/><Relationship Id="rId1" Type="http://schemas.openxmlformats.org/officeDocument/2006/relationships/image" Target="../media/image6.png"/><Relationship Id="rId4" Type="http://schemas.microsoft.com/office/2007/relationships/hdphoto" Target="../media/hdphoto2.wdp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8" Type="http://schemas.microsoft.com/office/2007/relationships/hdphoto" Target="../media/hdphoto1.wdp"/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2" Type="http://schemas.microsoft.com/office/2007/relationships/hdphoto" Target="../media/hdphoto3.wdp"/><Relationship Id="rId1" Type="http://schemas.openxmlformats.org/officeDocument/2006/relationships/image" Target="../media/image8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microsoft.com/office/2007/relationships/hdphoto" Target="../media/hdphoto2.wdp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151085</xdr:rowOff>
    </xdr:from>
    <xdr:to>
      <xdr:col>11</xdr:col>
      <xdr:colOff>111671</xdr:colOff>
      <xdr:row>63</xdr:row>
      <xdr:rowOff>65689</xdr:rowOff>
    </xdr:to>
    <xdr:grpSp>
      <xdr:nvGrpSpPr>
        <xdr:cNvPr id="9" name="Group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GrpSpPr/>
      </xdr:nvGrpSpPr>
      <xdr:grpSpPr>
        <a:xfrm>
          <a:off x="0" y="2266292"/>
          <a:ext cx="8270326" cy="9820604"/>
          <a:chOff x="0" y="2318844"/>
          <a:chExt cx="9281947" cy="9433035"/>
        </a:xfrm>
      </xdr:grpSpPr>
      <xdr:grpSp>
        <xdr:nvGrpSpPr>
          <xdr:cNvPr id="7" name="Group 6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GrpSpPr/>
        </xdr:nvGrpSpPr>
        <xdr:grpSpPr>
          <a:xfrm>
            <a:off x="0" y="2318844"/>
            <a:ext cx="9281947" cy="5117225"/>
            <a:chOff x="0" y="2318844"/>
            <a:chExt cx="9281947" cy="5117225"/>
          </a:xfrm>
        </xdr:grpSpPr>
        <xdr:grpSp>
          <xdr:nvGrpSpPr>
            <xdr:cNvPr id="4" name="Group 3">
              <a:extLst>
                <a:ext uri="{FF2B5EF4-FFF2-40B4-BE49-F238E27FC236}">
                  <a16:creationId xmlns:a16="http://schemas.microsoft.com/office/drawing/2014/main" id="{00000000-0008-0000-0100-000004000000}"/>
                </a:ext>
              </a:extLst>
            </xdr:cNvPr>
            <xdr:cNvGrpSpPr/>
          </xdr:nvGrpSpPr>
          <xdr:grpSpPr>
            <a:xfrm>
              <a:off x="0" y="2318844"/>
              <a:ext cx="9281947" cy="2522484"/>
              <a:chOff x="0" y="2318844"/>
              <a:chExt cx="9281947" cy="2522484"/>
            </a:xfrm>
          </xdr:grpSpPr>
          <xdr:pic>
            <xdr:nvPicPr>
              <xdr:cNvPr id="2" name="Picture 1">
                <a:extLst>
                  <a:ext uri="{FF2B5EF4-FFF2-40B4-BE49-F238E27FC236}">
                    <a16:creationId xmlns:a16="http://schemas.microsoft.com/office/drawing/2014/main" id="{00000000-0008-0000-0100-000002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1"/>
              <a:srcRect t="9816" r="976"/>
              <a:stretch/>
            </xdr:blipFill>
            <xdr:spPr>
              <a:xfrm>
                <a:off x="0" y="2318845"/>
                <a:ext cx="5097517" cy="2514674"/>
              </a:xfrm>
              <a:prstGeom prst="rect">
                <a:avLst/>
              </a:prstGeom>
            </xdr:spPr>
          </xdr:pic>
          <xdr:pic>
            <xdr:nvPicPr>
              <xdr:cNvPr id="3" name="Picture 2">
                <a:extLst>
                  <a:ext uri="{FF2B5EF4-FFF2-40B4-BE49-F238E27FC236}">
                    <a16:creationId xmlns:a16="http://schemas.microsoft.com/office/drawing/2014/main" id="{00000000-0008-0000-0100-000003000000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2"/>
              <a:srcRect t="9700" r="17550" b="19062"/>
              <a:stretch/>
            </xdr:blipFill>
            <xdr:spPr>
              <a:xfrm>
                <a:off x="4046482" y="2318844"/>
                <a:ext cx="5235465" cy="2522484"/>
              </a:xfrm>
              <a:prstGeom prst="rect">
                <a:avLst/>
              </a:prstGeom>
            </xdr:spPr>
          </xdr:pic>
        </xdr:grpSp>
        <xdr:pic>
          <xdr:nvPicPr>
            <xdr:cNvPr id="5" name="Picture 4">
              <a:extLst>
                <a:ext uri="{FF2B5EF4-FFF2-40B4-BE49-F238E27FC236}">
                  <a16:creationId xmlns:a16="http://schemas.microsoft.com/office/drawing/2014/main" id="{00000000-0008-0000-0100-000005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/>
            <a:srcRect t="9652"/>
            <a:stretch/>
          </xdr:blipFill>
          <xdr:spPr>
            <a:xfrm>
              <a:off x="0" y="4819300"/>
              <a:ext cx="5156638" cy="2583924"/>
            </a:xfrm>
            <a:prstGeom prst="rect">
              <a:avLst/>
            </a:prstGeom>
          </xdr:spPr>
        </xdr:pic>
        <xdr:pic>
          <xdr:nvPicPr>
            <xdr:cNvPr id="6" name="Picture 5">
              <a:extLst>
                <a:ext uri="{FF2B5EF4-FFF2-40B4-BE49-F238E27FC236}">
                  <a16:creationId xmlns:a16="http://schemas.microsoft.com/office/drawing/2014/main" id="{00000000-0008-0000-0100-000006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"/>
            <a:srcRect l="-934" t="10368" r="20063" b="-690"/>
            <a:stretch/>
          </xdr:blipFill>
          <xdr:spPr>
            <a:xfrm>
              <a:off x="5058103" y="4839555"/>
              <a:ext cx="4072759" cy="2596514"/>
            </a:xfrm>
            <a:prstGeom prst="rect">
              <a:avLst/>
            </a:prstGeom>
          </xdr:spPr>
        </xdr:pic>
      </xdr:grpSp>
      <xdr:pic>
        <xdr:nvPicPr>
          <xdr:cNvPr id="8" name="Picture 7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/>
          <a:srcRect t="10088"/>
          <a:stretch/>
        </xdr:blipFill>
        <xdr:spPr>
          <a:xfrm>
            <a:off x="1" y="7416361"/>
            <a:ext cx="9163706" cy="4335518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260684</xdr:colOff>
      <xdr:row>18</xdr:row>
      <xdr:rowOff>10026</xdr:rowOff>
    </xdr:from>
    <xdr:to>
      <xdr:col>21</xdr:col>
      <xdr:colOff>708626</xdr:colOff>
      <xdr:row>21</xdr:row>
      <xdr:rowOff>170449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-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8895" y="3649579"/>
          <a:ext cx="1771416" cy="76200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17</xdr:col>
      <xdr:colOff>511342</xdr:colOff>
      <xdr:row>16</xdr:row>
      <xdr:rowOff>40107</xdr:rowOff>
    </xdr:from>
    <xdr:to>
      <xdr:col>20</xdr:col>
      <xdr:colOff>314792</xdr:colOff>
      <xdr:row>23</xdr:row>
      <xdr:rowOff>28209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36079" y="3288633"/>
          <a:ext cx="1778634" cy="138176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19</xdr:col>
      <xdr:colOff>260684</xdr:colOff>
      <xdr:row>60</xdr:row>
      <xdr:rowOff>10026</xdr:rowOff>
    </xdr:from>
    <xdr:ext cx="1771416" cy="762002"/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-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8895" y="3649579"/>
          <a:ext cx="1771416" cy="762002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247650</xdr:colOff>
      <xdr:row>8</xdr:row>
      <xdr:rowOff>171450</xdr:rowOff>
    </xdr:from>
    <xdr:to>
      <xdr:col>17</xdr:col>
      <xdr:colOff>457200</xdr:colOff>
      <xdr:row>23</xdr:row>
      <xdr:rowOff>19051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247650</xdr:colOff>
      <xdr:row>27</xdr:row>
      <xdr:rowOff>4762</xdr:rowOff>
    </xdr:from>
    <xdr:to>
      <xdr:col>17</xdr:col>
      <xdr:colOff>466725</xdr:colOff>
      <xdr:row>41</xdr:row>
      <xdr:rowOff>28575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247650</xdr:colOff>
      <xdr:row>46</xdr:row>
      <xdr:rowOff>4762</xdr:rowOff>
    </xdr:from>
    <xdr:to>
      <xdr:col>17</xdr:col>
      <xdr:colOff>552450</xdr:colOff>
      <xdr:row>60</xdr:row>
      <xdr:rowOff>19050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228600</xdr:colOff>
      <xdr:row>18</xdr:row>
      <xdr:rowOff>171450</xdr:rowOff>
    </xdr:from>
    <xdr:to>
      <xdr:col>14</xdr:col>
      <xdr:colOff>549910</xdr:colOff>
      <xdr:row>27</xdr:row>
      <xdr:rowOff>154940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01075" y="4667250"/>
          <a:ext cx="2635885" cy="16979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561975</xdr:colOff>
      <xdr:row>18</xdr:row>
      <xdr:rowOff>76200</xdr:rowOff>
    </xdr:from>
    <xdr:to>
      <xdr:col>13</xdr:col>
      <xdr:colOff>26034</xdr:colOff>
      <xdr:row>25</xdr:row>
      <xdr:rowOff>124460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8225" y="4562475"/>
          <a:ext cx="1778634" cy="138176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11</xdr:col>
      <xdr:colOff>228600</xdr:colOff>
      <xdr:row>54</xdr:row>
      <xdr:rowOff>171450</xdr:rowOff>
    </xdr:from>
    <xdr:ext cx="2635885" cy="169799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96375" y="4657725"/>
          <a:ext cx="2635885" cy="169799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10</xdr:col>
      <xdr:colOff>561975</xdr:colOff>
      <xdr:row>54</xdr:row>
      <xdr:rowOff>76200</xdr:rowOff>
    </xdr:from>
    <xdr:ext cx="1778634" cy="138176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8225" y="12077700"/>
          <a:ext cx="1778634" cy="138176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1</xdr:col>
      <xdr:colOff>40584</xdr:colOff>
      <xdr:row>58</xdr:row>
      <xdr:rowOff>180975</xdr:rowOff>
    </xdr:from>
    <xdr:to>
      <xdr:col>5</xdr:col>
      <xdr:colOff>602559</xdr:colOff>
      <xdr:row>70</xdr:row>
      <xdr:rowOff>19051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41984" t="34356" r="15563" b="27007"/>
        <a:stretch/>
      </xdr:blipFill>
      <xdr:spPr>
        <a:xfrm>
          <a:off x="405019" y="13019018"/>
          <a:ext cx="4429953" cy="2124076"/>
        </a:xfrm>
        <a:prstGeom prst="rect">
          <a:avLst/>
        </a:prstGeom>
      </xdr:spPr>
    </xdr:pic>
    <xdr:clientData/>
  </xdr:twoCellAnchor>
  <xdr:twoCellAnchor editAs="oneCell">
    <xdr:from>
      <xdr:col>1</xdr:col>
      <xdr:colOff>49694</xdr:colOff>
      <xdr:row>95</xdr:row>
      <xdr:rowOff>16566</xdr:rowOff>
    </xdr:from>
    <xdr:to>
      <xdr:col>6</xdr:col>
      <xdr:colOff>24846</xdr:colOff>
      <xdr:row>107</xdr:row>
      <xdr:rowOff>124240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32837" t="47834" r="24500" b="13240"/>
        <a:stretch/>
      </xdr:blipFill>
      <xdr:spPr>
        <a:xfrm>
          <a:off x="414129" y="20623696"/>
          <a:ext cx="4613413" cy="2393674"/>
        </a:xfrm>
        <a:prstGeom prst="rect">
          <a:avLst/>
        </a:prstGeom>
      </xdr:spPr>
    </xdr:pic>
    <xdr:clientData/>
  </xdr:twoCellAnchor>
  <xdr:oneCellAnchor>
    <xdr:from>
      <xdr:col>17</xdr:col>
      <xdr:colOff>611671</xdr:colOff>
      <xdr:row>91</xdr:row>
      <xdr:rowOff>59635</xdr:rowOff>
    </xdr:from>
    <xdr:ext cx="1778634" cy="1381760"/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36562" y="19879918"/>
          <a:ext cx="1778634" cy="138176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11</xdr:col>
      <xdr:colOff>505236</xdr:colOff>
      <xdr:row>92</xdr:row>
      <xdr:rowOff>149088</xdr:rowOff>
    </xdr:from>
    <xdr:to>
      <xdr:col>14</xdr:col>
      <xdr:colOff>70813</xdr:colOff>
      <xdr:row>97</xdr:row>
      <xdr:rowOff>151573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10000" b="90000" l="10000" r="90000"/>
                  </a14:imgEffect>
                  <a14:imgEffect>
                    <a14:sharpenSoften amount="-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9345" y="20168153"/>
          <a:ext cx="1876425" cy="9715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5</xdr:row>
      <xdr:rowOff>0</xdr:rowOff>
    </xdr:from>
    <xdr:to>
      <xdr:col>7</xdr:col>
      <xdr:colOff>114300</xdr:colOff>
      <xdr:row>6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96B23A-890B-4B8A-8B5C-3F974B0F61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952500"/>
          <a:ext cx="9144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</xdr:col>
      <xdr:colOff>0</xdr:colOff>
      <xdr:row>6</xdr:row>
      <xdr:rowOff>0</xdr:rowOff>
    </xdr:from>
    <xdr:ext cx="914400" cy="200025"/>
    <xdr:pic>
      <xdr:nvPicPr>
        <xdr:cNvPr id="3" name="Picture 2">
          <a:extLst>
            <a:ext uri="{FF2B5EF4-FFF2-40B4-BE49-F238E27FC236}">
              <a16:creationId xmlns:a16="http://schemas.microsoft.com/office/drawing/2014/main" id="{3A5D6DF5-B25B-4025-9843-E04307854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952500"/>
          <a:ext cx="9144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7</xdr:row>
      <xdr:rowOff>0</xdr:rowOff>
    </xdr:from>
    <xdr:ext cx="914400" cy="200025"/>
    <xdr:pic>
      <xdr:nvPicPr>
        <xdr:cNvPr id="4" name="Picture 3">
          <a:extLst>
            <a:ext uri="{FF2B5EF4-FFF2-40B4-BE49-F238E27FC236}">
              <a16:creationId xmlns:a16="http://schemas.microsoft.com/office/drawing/2014/main" id="{19D753D3-8E40-4D99-B65B-32C0287D28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1333500"/>
          <a:ext cx="9144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8</xdr:row>
      <xdr:rowOff>0</xdr:rowOff>
    </xdr:from>
    <xdr:ext cx="914400" cy="200025"/>
    <xdr:pic>
      <xdr:nvPicPr>
        <xdr:cNvPr id="5" name="Picture 4">
          <a:extLst>
            <a:ext uri="{FF2B5EF4-FFF2-40B4-BE49-F238E27FC236}">
              <a16:creationId xmlns:a16="http://schemas.microsoft.com/office/drawing/2014/main" id="{3474259A-5B62-4B25-B5F1-8844ABB6F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952500"/>
          <a:ext cx="9144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9</xdr:row>
      <xdr:rowOff>0</xdr:rowOff>
    </xdr:from>
    <xdr:ext cx="914400" cy="200025"/>
    <xdr:pic>
      <xdr:nvPicPr>
        <xdr:cNvPr id="6" name="Picture 5">
          <a:extLst>
            <a:ext uri="{FF2B5EF4-FFF2-40B4-BE49-F238E27FC236}">
              <a16:creationId xmlns:a16="http://schemas.microsoft.com/office/drawing/2014/main" id="{3C9A6C1B-9D0F-40E4-A9F4-B27CC8C477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952500"/>
          <a:ext cx="9144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10</xdr:row>
      <xdr:rowOff>0</xdr:rowOff>
    </xdr:from>
    <xdr:ext cx="914400" cy="200025"/>
    <xdr:pic>
      <xdr:nvPicPr>
        <xdr:cNvPr id="7" name="Picture 6">
          <a:extLst>
            <a:ext uri="{FF2B5EF4-FFF2-40B4-BE49-F238E27FC236}">
              <a16:creationId xmlns:a16="http://schemas.microsoft.com/office/drawing/2014/main" id="{2900E73E-CC5E-42A4-BE44-25F4BD53DD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952500"/>
          <a:ext cx="9144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11</xdr:row>
      <xdr:rowOff>0</xdr:rowOff>
    </xdr:from>
    <xdr:ext cx="914400" cy="200025"/>
    <xdr:pic>
      <xdr:nvPicPr>
        <xdr:cNvPr id="8" name="Picture 7">
          <a:extLst>
            <a:ext uri="{FF2B5EF4-FFF2-40B4-BE49-F238E27FC236}">
              <a16:creationId xmlns:a16="http://schemas.microsoft.com/office/drawing/2014/main" id="{256DCA71-29A6-40D9-8C66-45CF49DBB4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952500"/>
          <a:ext cx="9144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2020\PERMINTAAN%20DATA\Data%20Produksi%20Perikanan%20Tangkap%205%20Tahun%20Terakhir\PRODUKSI%20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P\Downloads\PRODUKSI%20PERIKANAN%20BUDIDAYA%20KOTA%20PALU%20TAHUN.%20202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OLA%20KONSUMSI\Aplikasi%20Harmonisasi%20Analisis%20PPH%20Susenas%202020%20-%20Master%20-%20YH%20Revisi%208%20Juli%202020%20-%20Copy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Pola%20Konsumsi%20Pangan%202017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D%20%202021%20DATA%20DATA%20BIDANG%20PANGAN%20POLA%20KONSUMSI%20Pola%20Konsumsi%20Pangan%202018.doc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W I"/>
      <sheetName val="TW II"/>
      <sheetName val="TW III"/>
      <sheetName val="TW IV"/>
      <sheetName val="Rekap 2019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ksi Perbulan "/>
      <sheetName val="Produksi TH 2021"/>
    </sheetNames>
    <sheetDataSet>
      <sheetData sheetId="0"/>
      <sheetData sheetId="1">
        <row r="14">
          <cell r="C14">
            <v>3.9000000000000004</v>
          </cell>
          <cell r="D14">
            <v>47.6</v>
          </cell>
          <cell r="E14">
            <v>4</v>
          </cell>
          <cell r="F14">
            <v>65.399999999999991</v>
          </cell>
          <cell r="G14">
            <v>2.7</v>
          </cell>
          <cell r="N14">
            <v>3743500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PETUNJUK"/>
      <sheetName val="BASELINE"/>
      <sheetName val="SUSENAS"/>
      <sheetName val="KUESIONER"/>
      <sheetName val="POLA KONSUMSI"/>
      <sheetName val="KECUKUPAN GIZI"/>
      <sheetName val="SKOR PPH"/>
      <sheetName val="SASARAN PPH"/>
      <sheetName val="CAPAIAN PPH"/>
      <sheetName val="PROYEKSI KONSUMSI"/>
      <sheetName val="CAPAIAN KONSUMSI"/>
      <sheetName val="ESTIMASI KEBUTUHAN"/>
      <sheetName val="REALISASI KEBUTUHAN"/>
      <sheetName val="WILAYAH"/>
      <sheetName val="STANDAR"/>
      <sheetName val="Sheet1"/>
    </sheetNames>
    <sheetDataSet>
      <sheetData sheetId="0"/>
      <sheetData sheetId="1"/>
      <sheetData sheetId="2"/>
      <sheetData sheetId="3">
        <row r="4">
          <cell r="B4" t="str">
            <v>DINAS PERTANIAN DAN KETAHANAN PANGAN</v>
          </cell>
        </row>
        <row r="5">
          <cell r="B5" t="str">
            <v>KOTA PALU</v>
          </cell>
          <cell r="X5" t="str">
            <v>BERDASARKAN DATA SURVEY SOSIAL EKONOMI NASIONAL</v>
          </cell>
        </row>
        <row r="6">
          <cell r="B6" t="str">
            <v>JL. KAKATUA NO. 7 PALU</v>
          </cell>
          <cell r="X6" t="str">
            <v>KOTA PALU TAHUN 2019</v>
          </cell>
        </row>
      </sheetData>
      <sheetData sheetId="4"/>
      <sheetData sheetId="5"/>
      <sheetData sheetId="6"/>
      <sheetData sheetId="7">
        <row r="64">
          <cell r="B64">
            <v>1</v>
          </cell>
        </row>
      </sheetData>
      <sheetData sheetId="8">
        <row r="11">
          <cell r="D11">
            <v>2019</v>
          </cell>
          <cell r="J11">
            <v>2024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PETUNJUK"/>
      <sheetName val="BASELINE"/>
      <sheetName val="SUSENAS"/>
      <sheetName val="KUESIONER"/>
      <sheetName val="POLA KONSUMSI"/>
      <sheetName val="KECUKUPAN GIZI"/>
      <sheetName val="SKOR PPH"/>
      <sheetName val="SASARAN PPH"/>
      <sheetName val="CAPAIAN PPH"/>
      <sheetName val="PROYEKSI KONSUMSI"/>
      <sheetName val="CAPAIAN KONSUMSI"/>
      <sheetName val="ESTIMASI KEBUTUHAN"/>
      <sheetName val="REALISASI KEBUTUHAN"/>
      <sheetName val="WILAYAH"/>
      <sheetName val="STANDAR"/>
    </sheetNames>
    <sheetDataSet>
      <sheetData sheetId="0"/>
      <sheetData sheetId="1"/>
      <sheetData sheetId="2"/>
      <sheetData sheetId="3"/>
      <sheetData sheetId="4"/>
      <sheetData sheetId="5">
        <row r="15">
          <cell r="N15">
            <v>23.808680595450166</v>
          </cell>
        </row>
        <row r="16">
          <cell r="N16">
            <v>0.33064103942649653</v>
          </cell>
        </row>
        <row r="17">
          <cell r="N17">
            <v>4.9307489761854884</v>
          </cell>
        </row>
        <row r="20">
          <cell r="N20">
            <v>0.13305389467554177</v>
          </cell>
        </row>
        <row r="21">
          <cell r="N21">
            <v>5.1295130102619706E-2</v>
          </cell>
        </row>
        <row r="22">
          <cell r="N22">
            <v>4.7542781274543186E-2</v>
          </cell>
        </row>
        <row r="23">
          <cell r="N23">
            <v>7.7097837047888423E-3</v>
          </cell>
        </row>
        <row r="24">
          <cell r="N24">
            <v>1.0813389163265574E-2</v>
          </cell>
        </row>
        <row r="27">
          <cell r="N27">
            <v>0.36332727653728386</v>
          </cell>
        </row>
        <row r="28">
          <cell r="N28">
            <v>4.7332711584507221</v>
          </cell>
        </row>
        <row r="29">
          <cell r="N29">
            <v>1.735022636562499</v>
          </cell>
        </row>
        <row r="30">
          <cell r="N30">
            <v>1.4040616386938738</v>
          </cell>
        </row>
        <row r="31">
          <cell r="N31">
            <v>12.732196323967811</v>
          </cell>
        </row>
        <row r="34">
          <cell r="N34">
            <v>4.202157866471385E-2</v>
          </cell>
        </row>
        <row r="35">
          <cell r="N35">
            <v>0</v>
          </cell>
        </row>
        <row r="36">
          <cell r="N36">
            <v>0</v>
          </cell>
        </row>
        <row r="39">
          <cell r="N39">
            <v>0.21804599929348112</v>
          </cell>
        </row>
        <row r="40">
          <cell r="N40">
            <v>0.120337815365854</v>
          </cell>
        </row>
        <row r="43">
          <cell r="N43">
            <v>5.9966378718908011</v>
          </cell>
        </row>
        <row r="44">
          <cell r="N44">
            <v>0.36623733296274308</v>
          </cell>
        </row>
        <row r="45">
          <cell r="N45">
            <v>0</v>
          </cell>
        </row>
        <row r="46">
          <cell r="N46">
            <v>0</v>
          </cell>
        </row>
        <row r="49">
          <cell r="N49">
            <v>0</v>
          </cell>
        </row>
        <row r="50">
          <cell r="N50">
            <v>4.8047917341822462E-2</v>
          </cell>
        </row>
        <row r="53">
          <cell r="N53">
            <v>1.5924556597197104</v>
          </cell>
        </row>
        <row r="54">
          <cell r="N54">
            <v>0.47402860601193858</v>
          </cell>
        </row>
        <row r="57">
          <cell r="N57">
            <v>0.58721727244629984</v>
          </cell>
        </row>
        <row r="58">
          <cell r="N58">
            <v>0.13508343117235377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PETUNJUK"/>
      <sheetName val="BASELINE"/>
      <sheetName val="SUSENAS"/>
      <sheetName val="KUESIONER"/>
      <sheetName val="POLA KONSUMSI"/>
      <sheetName val="KECUKUPAN GIZI"/>
      <sheetName val="SKOR PPH"/>
      <sheetName val="SASARAN PPH"/>
      <sheetName val="CAPAIAN PPH"/>
      <sheetName val="PROYEKSI KONSUMSI"/>
      <sheetName val="CAPAIAN KONSUMSI"/>
      <sheetName val="ESTIMASI KEBUTUHAN"/>
      <sheetName val="REALISASI KEBUTUHAN"/>
      <sheetName val="WILAYAH"/>
      <sheetName val="STANDAR"/>
    </sheetNames>
    <sheetDataSet>
      <sheetData sheetId="0"/>
      <sheetData sheetId="1"/>
      <sheetData sheetId="2"/>
      <sheetData sheetId="3"/>
      <sheetData sheetId="4"/>
      <sheetData sheetId="5">
        <row r="15">
          <cell r="N15">
            <v>22.558099580628834</v>
          </cell>
        </row>
        <row r="16">
          <cell r="N16">
            <v>0.3351120579867064</v>
          </cell>
        </row>
        <row r="17">
          <cell r="N17">
            <v>6.5725154695306207</v>
          </cell>
        </row>
        <row r="20">
          <cell r="N20">
            <v>0.11500644843909422</v>
          </cell>
        </row>
        <row r="21">
          <cell r="N21">
            <v>4.8238323251759765E-2</v>
          </cell>
        </row>
        <row r="22">
          <cell r="N22">
            <v>3.2187691099503098E-2</v>
          </cell>
        </row>
        <row r="23">
          <cell r="N23">
            <v>7.2398759824876579E-3</v>
          </cell>
        </row>
        <row r="24">
          <cell r="N24">
            <v>1.2260437532801443E-2</v>
          </cell>
        </row>
        <row r="27">
          <cell r="N27">
            <v>1.8227734149912838</v>
          </cell>
        </row>
        <row r="28">
          <cell r="N28">
            <v>3.0428265183911853</v>
          </cell>
        </row>
        <row r="29">
          <cell r="N29">
            <v>1.7780148017278703</v>
          </cell>
        </row>
        <row r="30">
          <cell r="N30">
            <v>1.6381499099549701</v>
          </cell>
        </row>
        <row r="31">
          <cell r="N31">
            <v>11.639786712329787</v>
          </cell>
        </row>
        <row r="34">
          <cell r="N34">
            <v>3.5421745606169279E-2</v>
          </cell>
        </row>
        <row r="35">
          <cell r="N35">
            <v>0</v>
          </cell>
        </row>
        <row r="36">
          <cell r="N36">
            <v>1.4551804404547996E-2</v>
          </cell>
        </row>
        <row r="39">
          <cell r="N39">
            <v>0.13910868618333622</v>
          </cell>
        </row>
        <row r="40">
          <cell r="N40">
            <v>9.8561080894352018E-2</v>
          </cell>
        </row>
        <row r="43">
          <cell r="N43">
            <v>5.4424465432633351</v>
          </cell>
        </row>
        <row r="44">
          <cell r="N44">
            <v>0.29292476421715169</v>
          </cell>
        </row>
        <row r="45">
          <cell r="N45">
            <v>7.2700506587579886E-2</v>
          </cell>
        </row>
        <row r="46">
          <cell r="N46">
            <v>9.8661552494063012E-2</v>
          </cell>
        </row>
        <row r="49">
          <cell r="N49">
            <v>2.8120154447550585E-2</v>
          </cell>
        </row>
        <row r="50">
          <cell r="N50">
            <v>2.6380333488961207E-2</v>
          </cell>
        </row>
        <row r="53">
          <cell r="N53">
            <v>2.4518070854300196</v>
          </cell>
        </row>
        <row r="54">
          <cell r="N54">
            <v>0.69080673479442223</v>
          </cell>
        </row>
        <row r="57">
          <cell r="N57">
            <v>0.5604582757653902</v>
          </cell>
        </row>
        <row r="58">
          <cell r="N58">
            <v>0.12781246912823696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2:H89"/>
  <sheetViews>
    <sheetView topLeftCell="A64" workbookViewId="0">
      <selection activeCell="B23" sqref="B23"/>
    </sheetView>
  </sheetViews>
  <sheetFormatPr defaultRowHeight="15" x14ac:dyDescent="0.25"/>
  <cols>
    <col min="1" max="1" width="5" style="198" customWidth="1"/>
    <col min="2" max="2" width="27.140625" customWidth="1"/>
    <col min="3" max="3" width="32.42578125" customWidth="1"/>
    <col min="4" max="4" width="19.28515625" customWidth="1"/>
    <col min="5" max="5" width="16.42578125" customWidth="1"/>
    <col min="6" max="6" width="15.140625" customWidth="1"/>
  </cols>
  <sheetData>
    <row r="2" spans="1:6" ht="18.75" x14ac:dyDescent="0.3">
      <c r="A2" s="355" t="s">
        <v>318</v>
      </c>
      <c r="B2" s="355"/>
      <c r="C2" s="355"/>
      <c r="D2" s="355"/>
      <c r="E2" s="355"/>
      <c r="F2" s="355"/>
    </row>
    <row r="3" spans="1:6" ht="18.75" x14ac:dyDescent="0.3">
      <c r="A3" s="355" t="s">
        <v>319</v>
      </c>
      <c r="B3" s="355"/>
      <c r="C3" s="355"/>
      <c r="D3" s="355"/>
      <c r="E3" s="355"/>
      <c r="F3" s="355"/>
    </row>
    <row r="5" spans="1:6" s="198" customFormat="1" ht="21.75" customHeight="1" x14ac:dyDescent="0.25">
      <c r="A5" s="201" t="s">
        <v>29</v>
      </c>
      <c r="B5" s="201" t="s">
        <v>313</v>
      </c>
      <c r="C5" s="201" t="s">
        <v>314</v>
      </c>
      <c r="D5" s="201" t="s">
        <v>315</v>
      </c>
      <c r="E5" s="201" t="s">
        <v>316</v>
      </c>
      <c r="F5" s="201" t="s">
        <v>317</v>
      </c>
    </row>
    <row r="6" spans="1:6" s="198" customFormat="1" ht="21.75" customHeight="1" x14ac:dyDescent="0.25">
      <c r="A6" s="199" t="s">
        <v>96</v>
      </c>
      <c r="B6" s="200" t="s">
        <v>356</v>
      </c>
      <c r="C6" s="195"/>
      <c r="D6" s="195"/>
      <c r="E6" s="195"/>
      <c r="F6" s="195"/>
    </row>
    <row r="7" spans="1:6" x14ac:dyDescent="0.25">
      <c r="A7" s="78">
        <v>1</v>
      </c>
      <c r="B7" s="76" t="s">
        <v>323</v>
      </c>
      <c r="C7" s="76" t="s">
        <v>324</v>
      </c>
      <c r="D7" s="76" t="s">
        <v>322</v>
      </c>
      <c r="E7" s="78" t="s">
        <v>321</v>
      </c>
      <c r="F7" s="78" t="s">
        <v>57</v>
      </c>
    </row>
    <row r="8" spans="1:6" x14ac:dyDescent="0.25">
      <c r="A8" s="78"/>
      <c r="B8" s="76"/>
      <c r="C8" s="76" t="s">
        <v>340</v>
      </c>
      <c r="D8" s="76"/>
      <c r="E8" s="76"/>
      <c r="F8" s="78" t="s">
        <v>333</v>
      </c>
    </row>
    <row r="9" spans="1:6" x14ac:dyDescent="0.25">
      <c r="A9" s="78"/>
      <c r="B9" s="76"/>
      <c r="C9" s="76"/>
      <c r="D9" s="76"/>
      <c r="E9" s="76"/>
      <c r="F9" s="76"/>
    </row>
    <row r="10" spans="1:6" x14ac:dyDescent="0.25">
      <c r="A10" s="78">
        <v>2</v>
      </c>
      <c r="B10" s="76" t="s">
        <v>320</v>
      </c>
      <c r="C10" s="76" t="s">
        <v>324</v>
      </c>
      <c r="D10" s="76" t="s">
        <v>322</v>
      </c>
      <c r="E10" s="78" t="s">
        <v>321</v>
      </c>
      <c r="F10" s="78" t="s">
        <v>57</v>
      </c>
    </row>
    <row r="11" spans="1:6" x14ac:dyDescent="0.25">
      <c r="A11" s="78"/>
      <c r="B11" s="76"/>
      <c r="C11" s="76" t="s">
        <v>341</v>
      </c>
      <c r="D11" s="76"/>
      <c r="E11" s="76"/>
      <c r="F11" s="78" t="s">
        <v>333</v>
      </c>
    </row>
    <row r="12" spans="1:6" x14ac:dyDescent="0.25">
      <c r="A12" s="78"/>
      <c r="B12" s="76"/>
      <c r="C12" s="76"/>
      <c r="D12" s="76"/>
      <c r="E12" s="76"/>
      <c r="F12" s="76"/>
    </row>
    <row r="13" spans="1:6" x14ac:dyDescent="0.25">
      <c r="A13" s="78">
        <v>3</v>
      </c>
      <c r="B13" s="76" t="s">
        <v>265</v>
      </c>
      <c r="C13" s="76" t="s">
        <v>325</v>
      </c>
      <c r="D13" s="76" t="s">
        <v>322</v>
      </c>
      <c r="E13" s="78" t="s">
        <v>326</v>
      </c>
      <c r="F13" s="78" t="s">
        <v>327</v>
      </c>
    </row>
    <row r="14" spans="1:6" x14ac:dyDescent="0.25">
      <c r="A14" s="78"/>
      <c r="B14" s="76"/>
      <c r="C14" s="76" t="s">
        <v>342</v>
      </c>
      <c r="D14" s="76"/>
      <c r="E14" s="76"/>
      <c r="F14" s="76"/>
    </row>
    <row r="15" spans="1:6" x14ac:dyDescent="0.25">
      <c r="A15" s="78"/>
      <c r="B15" s="76"/>
      <c r="C15" s="76"/>
      <c r="D15" s="76"/>
      <c r="E15" s="76"/>
      <c r="F15" s="76"/>
    </row>
    <row r="16" spans="1:6" x14ac:dyDescent="0.25">
      <c r="A16" s="78">
        <v>4</v>
      </c>
      <c r="B16" s="76" t="s">
        <v>328</v>
      </c>
      <c r="C16" s="76" t="s">
        <v>325</v>
      </c>
      <c r="D16" s="76" t="s">
        <v>322</v>
      </c>
      <c r="E16" s="78" t="s">
        <v>329</v>
      </c>
      <c r="F16" s="78" t="s">
        <v>330</v>
      </c>
    </row>
    <row r="17" spans="1:8" x14ac:dyDescent="0.25">
      <c r="A17" s="78"/>
      <c r="B17" s="76"/>
      <c r="C17" s="76" t="s">
        <v>343</v>
      </c>
      <c r="D17" s="76"/>
      <c r="E17" s="76"/>
      <c r="F17" s="78" t="s">
        <v>331</v>
      </c>
    </row>
    <row r="18" spans="1:8" x14ac:dyDescent="0.25">
      <c r="A18" s="78"/>
      <c r="B18" s="76"/>
      <c r="C18" s="76" t="s">
        <v>344</v>
      </c>
      <c r="D18" s="76"/>
      <c r="E18" s="76"/>
      <c r="F18" s="76"/>
    </row>
    <row r="19" spans="1:8" x14ac:dyDescent="0.25">
      <c r="A19" s="73" t="s">
        <v>102</v>
      </c>
      <c r="B19" s="79" t="s">
        <v>357</v>
      </c>
      <c r="C19" s="76"/>
      <c r="D19" s="76"/>
      <c r="E19" s="76"/>
      <c r="F19" s="76"/>
    </row>
    <row r="20" spans="1:8" x14ac:dyDescent="0.25">
      <c r="A20" s="78">
        <v>5</v>
      </c>
      <c r="B20" s="76" t="s">
        <v>334</v>
      </c>
      <c r="C20" s="76" t="s">
        <v>351</v>
      </c>
      <c r="D20" s="78" t="s">
        <v>336</v>
      </c>
      <c r="E20" s="78" t="s">
        <v>337</v>
      </c>
      <c r="F20" s="78" t="s">
        <v>338</v>
      </c>
    </row>
    <row r="21" spans="1:8" x14ac:dyDescent="0.25">
      <c r="A21" s="78"/>
      <c r="B21" s="76"/>
      <c r="C21" s="76" t="s">
        <v>335</v>
      </c>
      <c r="D21" s="76"/>
      <c r="E21" s="76"/>
      <c r="F21" s="76"/>
    </row>
    <row r="22" spans="1:8" x14ac:dyDescent="0.25">
      <c r="A22" s="78"/>
      <c r="B22" s="76"/>
      <c r="C22" s="76"/>
      <c r="D22" s="76"/>
      <c r="E22" s="76"/>
      <c r="F22" s="76"/>
      <c r="H22" t="s">
        <v>474</v>
      </c>
    </row>
    <row r="23" spans="1:8" x14ac:dyDescent="0.25">
      <c r="A23" s="78">
        <v>6</v>
      </c>
      <c r="B23" s="76" t="s">
        <v>265</v>
      </c>
      <c r="C23" s="76" t="s">
        <v>325</v>
      </c>
      <c r="D23" s="78" t="s">
        <v>336</v>
      </c>
      <c r="E23" s="78" t="s">
        <v>345</v>
      </c>
      <c r="F23" s="78" t="s">
        <v>346</v>
      </c>
    </row>
    <row r="24" spans="1:8" x14ac:dyDescent="0.25">
      <c r="A24" s="78"/>
      <c r="B24" s="76"/>
      <c r="C24" s="76" t="s">
        <v>339</v>
      </c>
      <c r="D24" s="76"/>
      <c r="E24" s="76"/>
      <c r="F24" s="76"/>
    </row>
    <row r="25" spans="1:8" x14ac:dyDescent="0.25">
      <c r="A25" s="78"/>
      <c r="B25" s="76"/>
      <c r="C25" s="76"/>
      <c r="D25" s="76"/>
      <c r="E25" s="76"/>
      <c r="F25" s="76"/>
    </row>
    <row r="26" spans="1:8" x14ac:dyDescent="0.25">
      <c r="A26" s="78">
        <v>7</v>
      </c>
      <c r="B26" s="76" t="s">
        <v>328</v>
      </c>
      <c r="C26" s="76" t="s">
        <v>325</v>
      </c>
      <c r="D26" s="78" t="s">
        <v>336</v>
      </c>
      <c r="E26" s="78" t="s">
        <v>354</v>
      </c>
      <c r="F26" s="78" t="s">
        <v>348</v>
      </c>
    </row>
    <row r="27" spans="1:8" x14ac:dyDescent="0.25">
      <c r="A27" s="78"/>
      <c r="B27" s="76"/>
      <c r="C27" s="76" t="s">
        <v>339</v>
      </c>
      <c r="D27" s="76"/>
      <c r="E27" s="76"/>
      <c r="F27" s="78" t="s">
        <v>349</v>
      </c>
    </row>
    <row r="28" spans="1:8" x14ac:dyDescent="0.25">
      <c r="A28" s="78"/>
      <c r="B28" s="76"/>
      <c r="C28" s="76" t="s">
        <v>347</v>
      </c>
      <c r="D28" s="76"/>
      <c r="E28" s="76"/>
      <c r="F28" s="76"/>
    </row>
    <row r="29" spans="1:8" x14ac:dyDescent="0.25">
      <c r="A29" s="73" t="s">
        <v>105</v>
      </c>
      <c r="B29" s="79" t="s">
        <v>358</v>
      </c>
      <c r="C29" s="76"/>
      <c r="D29" s="76"/>
      <c r="E29" s="76"/>
      <c r="F29" s="76"/>
    </row>
    <row r="30" spans="1:8" x14ac:dyDescent="0.25">
      <c r="A30" s="78">
        <v>8</v>
      </c>
      <c r="B30" s="76" t="s">
        <v>320</v>
      </c>
      <c r="C30" s="76" t="s">
        <v>352</v>
      </c>
      <c r="D30" s="78" t="s">
        <v>336</v>
      </c>
      <c r="E30" s="78" t="s">
        <v>321</v>
      </c>
      <c r="F30" s="78" t="s">
        <v>57</v>
      </c>
    </row>
    <row r="31" spans="1:8" x14ac:dyDescent="0.25">
      <c r="A31" s="78"/>
      <c r="B31" s="76"/>
      <c r="C31" s="76" t="s">
        <v>350</v>
      </c>
      <c r="D31" s="76"/>
      <c r="E31" s="76"/>
      <c r="F31" s="78" t="s">
        <v>333</v>
      </c>
    </row>
    <row r="32" spans="1:8" x14ac:dyDescent="0.25">
      <c r="A32" s="78"/>
      <c r="B32" s="76"/>
      <c r="C32" s="76"/>
      <c r="D32" s="76"/>
      <c r="E32" s="76"/>
      <c r="F32" s="76"/>
    </row>
    <row r="33" spans="1:6" x14ac:dyDescent="0.25">
      <c r="A33" s="78">
        <v>9</v>
      </c>
      <c r="B33" s="76" t="s">
        <v>265</v>
      </c>
      <c r="C33" s="76" t="s">
        <v>325</v>
      </c>
      <c r="D33" s="78" t="s">
        <v>336</v>
      </c>
      <c r="E33" s="78" t="s">
        <v>345</v>
      </c>
      <c r="F33" s="78" t="s">
        <v>346</v>
      </c>
    </row>
    <row r="34" spans="1:6" x14ac:dyDescent="0.25">
      <c r="A34" s="78"/>
      <c r="B34" s="76"/>
      <c r="C34" s="76" t="s">
        <v>353</v>
      </c>
      <c r="D34" s="76"/>
      <c r="E34" s="76"/>
      <c r="F34" s="76"/>
    </row>
    <row r="35" spans="1:6" x14ac:dyDescent="0.25">
      <c r="A35" s="78"/>
      <c r="B35" s="76"/>
      <c r="C35" s="76"/>
      <c r="D35" s="76"/>
      <c r="E35" s="76"/>
      <c r="F35" s="76"/>
    </row>
    <row r="36" spans="1:6" x14ac:dyDescent="0.25">
      <c r="A36" s="78">
        <v>10</v>
      </c>
      <c r="B36" s="76" t="s">
        <v>328</v>
      </c>
      <c r="C36" s="76" t="s">
        <v>325</v>
      </c>
      <c r="D36" s="78" t="s">
        <v>336</v>
      </c>
      <c r="E36" s="78" t="s">
        <v>329</v>
      </c>
      <c r="F36" s="78" t="s">
        <v>355</v>
      </c>
    </row>
    <row r="37" spans="1:6" x14ac:dyDescent="0.25">
      <c r="A37" s="78"/>
      <c r="B37" s="76"/>
      <c r="C37" s="76" t="s">
        <v>339</v>
      </c>
      <c r="D37" s="76"/>
      <c r="E37" s="76"/>
      <c r="F37" s="78"/>
    </row>
    <row r="38" spans="1:6" x14ac:dyDescent="0.25">
      <c r="A38" s="78"/>
      <c r="B38" s="76"/>
      <c r="C38" s="76" t="s">
        <v>347</v>
      </c>
      <c r="D38" s="76"/>
      <c r="E38" s="76"/>
      <c r="F38" s="76"/>
    </row>
    <row r="39" spans="1:6" x14ac:dyDescent="0.25">
      <c r="A39" s="78"/>
      <c r="B39" s="76"/>
      <c r="C39" s="76"/>
      <c r="D39" s="76"/>
      <c r="E39" s="76"/>
      <c r="F39" s="76"/>
    </row>
    <row r="40" spans="1:6" x14ac:dyDescent="0.25">
      <c r="A40" s="73" t="s">
        <v>110</v>
      </c>
      <c r="B40" s="79" t="s">
        <v>359</v>
      </c>
      <c r="C40" s="76"/>
      <c r="D40" s="76"/>
      <c r="E40" s="76"/>
      <c r="F40" s="76"/>
    </row>
    <row r="41" spans="1:6" x14ac:dyDescent="0.25">
      <c r="A41" s="78">
        <v>11</v>
      </c>
      <c r="B41" s="76" t="s">
        <v>360</v>
      </c>
      <c r="C41" s="76" t="s">
        <v>361</v>
      </c>
      <c r="D41" s="78" t="s">
        <v>364</v>
      </c>
      <c r="E41" s="78" t="s">
        <v>337</v>
      </c>
      <c r="F41" s="78" t="s">
        <v>365</v>
      </c>
    </row>
    <row r="42" spans="1:6" x14ac:dyDescent="0.25">
      <c r="A42" s="78"/>
      <c r="B42" s="76"/>
      <c r="C42" s="76" t="s">
        <v>362</v>
      </c>
      <c r="D42" s="76"/>
      <c r="E42" s="78"/>
      <c r="F42" s="78"/>
    </row>
    <row r="43" spans="1:6" x14ac:dyDescent="0.25">
      <c r="A43" s="78"/>
      <c r="B43" s="76"/>
      <c r="C43" s="76" t="s">
        <v>363</v>
      </c>
      <c r="D43" s="76"/>
      <c r="E43" s="78"/>
      <c r="F43" s="78"/>
    </row>
    <row r="44" spans="1:6" x14ac:dyDescent="0.25">
      <c r="A44" s="78"/>
      <c r="B44" s="76"/>
      <c r="C44" s="76"/>
      <c r="D44" s="76"/>
      <c r="E44" s="78"/>
      <c r="F44" s="78"/>
    </row>
    <row r="45" spans="1:6" x14ac:dyDescent="0.25">
      <c r="A45" s="78">
        <v>12</v>
      </c>
      <c r="B45" s="76" t="s">
        <v>366</v>
      </c>
      <c r="C45" s="76" t="s">
        <v>367</v>
      </c>
      <c r="D45" s="78" t="s">
        <v>364</v>
      </c>
      <c r="E45" s="78" t="s">
        <v>326</v>
      </c>
      <c r="F45" s="78" t="s">
        <v>369</v>
      </c>
    </row>
    <row r="46" spans="1:6" x14ac:dyDescent="0.25">
      <c r="A46" s="78"/>
      <c r="B46" s="76"/>
      <c r="C46" s="76" t="s">
        <v>368</v>
      </c>
      <c r="D46" s="76"/>
      <c r="E46" s="76"/>
      <c r="F46" s="76"/>
    </row>
    <row r="47" spans="1:6" x14ac:dyDescent="0.25">
      <c r="A47" s="78"/>
      <c r="B47" s="76"/>
      <c r="C47" s="76"/>
      <c r="D47" s="76"/>
      <c r="E47" s="76"/>
      <c r="F47" s="76"/>
    </row>
    <row r="48" spans="1:6" x14ac:dyDescent="0.25">
      <c r="A48" s="78">
        <v>13</v>
      </c>
      <c r="B48" s="76" t="s">
        <v>370</v>
      </c>
      <c r="C48" s="76" t="s">
        <v>371</v>
      </c>
      <c r="D48" s="78" t="s">
        <v>364</v>
      </c>
      <c r="E48" s="78" t="s">
        <v>373</v>
      </c>
      <c r="F48" s="78" t="s">
        <v>374</v>
      </c>
    </row>
    <row r="49" spans="1:6" x14ac:dyDescent="0.25">
      <c r="A49" s="78"/>
      <c r="B49" s="76"/>
      <c r="C49" s="76" t="s">
        <v>372</v>
      </c>
      <c r="D49" s="78"/>
      <c r="E49" s="78"/>
      <c r="F49" s="78"/>
    </row>
    <row r="50" spans="1:6" x14ac:dyDescent="0.25">
      <c r="A50" s="78"/>
      <c r="B50" s="76"/>
      <c r="C50" s="76"/>
      <c r="D50" s="78"/>
      <c r="E50" s="78"/>
      <c r="F50" s="78"/>
    </row>
    <row r="51" spans="1:6" x14ac:dyDescent="0.25">
      <c r="A51" s="78">
        <v>14</v>
      </c>
      <c r="B51" s="76" t="s">
        <v>375</v>
      </c>
      <c r="C51" s="76" t="s">
        <v>376</v>
      </c>
      <c r="D51" s="78" t="s">
        <v>364</v>
      </c>
      <c r="E51" s="78" t="s">
        <v>326</v>
      </c>
      <c r="F51" s="78" t="s">
        <v>369</v>
      </c>
    </row>
    <row r="52" spans="1:6" x14ac:dyDescent="0.25">
      <c r="A52" s="78"/>
      <c r="B52" s="76"/>
      <c r="C52" s="76" t="s">
        <v>377</v>
      </c>
      <c r="D52" s="78"/>
      <c r="E52" s="78"/>
      <c r="F52" s="78"/>
    </row>
    <row r="53" spans="1:6" x14ac:dyDescent="0.25">
      <c r="A53" s="78"/>
      <c r="B53" s="76"/>
      <c r="C53" s="76"/>
      <c r="D53" s="78"/>
      <c r="E53" s="78"/>
      <c r="F53" s="78"/>
    </row>
    <row r="54" spans="1:6" x14ac:dyDescent="0.25">
      <c r="A54" s="78">
        <v>15</v>
      </c>
      <c r="B54" s="76" t="s">
        <v>378</v>
      </c>
      <c r="C54" s="76" t="s">
        <v>379</v>
      </c>
      <c r="D54" s="78" t="s">
        <v>364</v>
      </c>
      <c r="E54" s="78" t="s">
        <v>373</v>
      </c>
      <c r="F54" s="78" t="s">
        <v>374</v>
      </c>
    </row>
    <row r="55" spans="1:6" x14ac:dyDescent="0.25">
      <c r="A55" s="78"/>
      <c r="B55" s="76"/>
      <c r="C55" s="76" t="s">
        <v>380</v>
      </c>
      <c r="D55" s="76"/>
      <c r="E55" s="76"/>
      <c r="F55" s="76"/>
    </row>
    <row r="56" spans="1:6" x14ac:dyDescent="0.25">
      <c r="A56" s="78"/>
      <c r="B56" s="76"/>
      <c r="C56" s="76"/>
      <c r="D56" s="76"/>
      <c r="E56" s="76"/>
      <c r="F56" s="76"/>
    </row>
    <row r="57" spans="1:6" x14ac:dyDescent="0.25">
      <c r="A57" s="73" t="s">
        <v>115</v>
      </c>
      <c r="B57" s="79" t="s">
        <v>381</v>
      </c>
      <c r="C57" s="76"/>
      <c r="D57" s="76"/>
      <c r="E57" s="76"/>
      <c r="F57" s="76"/>
    </row>
    <row r="58" spans="1:6" x14ac:dyDescent="0.25">
      <c r="A58" s="78">
        <v>16</v>
      </c>
      <c r="B58" s="76" t="s">
        <v>382</v>
      </c>
      <c r="C58" s="76" t="s">
        <v>383</v>
      </c>
      <c r="D58" s="78" t="s">
        <v>364</v>
      </c>
      <c r="E58" s="78" t="s">
        <v>345</v>
      </c>
      <c r="F58" s="78" t="s">
        <v>69</v>
      </c>
    </row>
    <row r="59" spans="1:6" x14ac:dyDescent="0.25">
      <c r="A59" s="78"/>
      <c r="B59" s="76"/>
      <c r="C59" s="76" t="s">
        <v>384</v>
      </c>
      <c r="D59" s="76"/>
      <c r="E59" s="76"/>
      <c r="F59" s="76"/>
    </row>
    <row r="60" spans="1:6" x14ac:dyDescent="0.25">
      <c r="A60" s="78"/>
      <c r="B60" s="76"/>
      <c r="C60" s="76" t="s">
        <v>385</v>
      </c>
      <c r="D60" s="76"/>
      <c r="E60" s="76"/>
      <c r="F60" s="76"/>
    </row>
    <row r="61" spans="1:6" x14ac:dyDescent="0.25">
      <c r="A61" s="78"/>
      <c r="B61" s="76"/>
      <c r="C61" s="76"/>
      <c r="D61" s="76"/>
      <c r="E61" s="76"/>
      <c r="F61" s="76"/>
    </row>
    <row r="62" spans="1:6" x14ac:dyDescent="0.25">
      <c r="A62" s="78">
        <v>17</v>
      </c>
      <c r="B62" s="76" t="s">
        <v>386</v>
      </c>
      <c r="C62" s="76" t="s">
        <v>387</v>
      </c>
      <c r="D62" s="78" t="s">
        <v>364</v>
      </c>
      <c r="E62" s="78" t="s">
        <v>373</v>
      </c>
      <c r="F62" s="78" t="s">
        <v>374</v>
      </c>
    </row>
    <row r="63" spans="1:6" x14ac:dyDescent="0.25">
      <c r="A63" s="78"/>
      <c r="B63" s="76"/>
      <c r="C63" s="76" t="s">
        <v>388</v>
      </c>
      <c r="D63" s="76"/>
      <c r="E63" s="76"/>
      <c r="F63" s="76"/>
    </row>
    <row r="64" spans="1:6" x14ac:dyDescent="0.25">
      <c r="A64" s="78"/>
      <c r="B64" s="76"/>
      <c r="C64" s="76"/>
      <c r="D64" s="76"/>
      <c r="E64" s="76"/>
      <c r="F64" s="76"/>
    </row>
    <row r="65" spans="1:6" x14ac:dyDescent="0.25">
      <c r="A65" s="78">
        <v>18</v>
      </c>
      <c r="B65" s="76" t="s">
        <v>389</v>
      </c>
      <c r="C65" s="76" t="s">
        <v>390</v>
      </c>
      <c r="D65" s="78" t="s">
        <v>364</v>
      </c>
      <c r="E65" s="78" t="s">
        <v>345</v>
      </c>
      <c r="F65" s="78" t="s">
        <v>69</v>
      </c>
    </row>
    <row r="66" spans="1:6" x14ac:dyDescent="0.25">
      <c r="A66" s="78"/>
      <c r="B66" s="76"/>
      <c r="C66" s="76" t="s">
        <v>391</v>
      </c>
      <c r="D66" s="76"/>
      <c r="E66" s="76"/>
      <c r="F66" s="76"/>
    </row>
    <row r="67" spans="1:6" x14ac:dyDescent="0.25">
      <c r="A67" s="78"/>
      <c r="B67" s="76"/>
      <c r="C67" s="76"/>
      <c r="D67" s="76"/>
      <c r="E67" s="76"/>
      <c r="F67" s="76"/>
    </row>
    <row r="68" spans="1:6" x14ac:dyDescent="0.25">
      <c r="A68" s="78">
        <v>19</v>
      </c>
      <c r="B68" s="76" t="s">
        <v>386</v>
      </c>
      <c r="C68" s="76" t="s">
        <v>392</v>
      </c>
      <c r="D68" s="78" t="s">
        <v>364</v>
      </c>
      <c r="E68" s="78" t="s">
        <v>373</v>
      </c>
      <c r="F68" s="78" t="s">
        <v>374</v>
      </c>
    </row>
    <row r="69" spans="1:6" x14ac:dyDescent="0.25">
      <c r="A69" s="78"/>
      <c r="B69" s="76"/>
      <c r="C69" s="76" t="s">
        <v>393</v>
      </c>
      <c r="D69" s="76"/>
      <c r="E69" s="76"/>
      <c r="F69" s="76"/>
    </row>
    <row r="70" spans="1:6" x14ac:dyDescent="0.25">
      <c r="A70" s="78"/>
      <c r="B70" s="76"/>
      <c r="C70" s="76"/>
      <c r="D70" s="76"/>
      <c r="E70" s="76"/>
      <c r="F70" s="76"/>
    </row>
    <row r="71" spans="1:6" x14ac:dyDescent="0.25">
      <c r="A71" s="78">
        <v>20</v>
      </c>
      <c r="B71" s="76" t="s">
        <v>310</v>
      </c>
      <c r="C71" s="76" t="s">
        <v>394</v>
      </c>
      <c r="D71" s="78" t="s">
        <v>364</v>
      </c>
      <c r="E71" s="78" t="s">
        <v>345</v>
      </c>
      <c r="F71" s="78" t="s">
        <v>369</v>
      </c>
    </row>
    <row r="72" spans="1:6" x14ac:dyDescent="0.25">
      <c r="A72" s="78"/>
      <c r="B72" s="76"/>
      <c r="C72" s="76" t="s">
        <v>395</v>
      </c>
      <c r="D72" s="76"/>
      <c r="E72" s="76"/>
      <c r="F72" s="76"/>
    </row>
    <row r="73" spans="1:6" x14ac:dyDescent="0.25">
      <c r="A73" s="78"/>
      <c r="B73" s="76"/>
      <c r="C73" s="76"/>
      <c r="D73" s="76"/>
      <c r="E73" s="76"/>
      <c r="F73" s="76"/>
    </row>
    <row r="74" spans="1:6" x14ac:dyDescent="0.25">
      <c r="A74" s="73" t="s">
        <v>138</v>
      </c>
      <c r="B74" s="79" t="s">
        <v>396</v>
      </c>
      <c r="C74" s="76"/>
      <c r="D74" s="76"/>
      <c r="E74" s="76"/>
      <c r="F74" s="76"/>
    </row>
    <row r="75" spans="1:6" x14ac:dyDescent="0.25">
      <c r="A75" s="78">
        <v>21</v>
      </c>
      <c r="B75" s="76" t="s">
        <v>80</v>
      </c>
      <c r="C75" s="76" t="s">
        <v>398</v>
      </c>
      <c r="D75" s="78" t="s">
        <v>364</v>
      </c>
      <c r="E75" s="78" t="s">
        <v>400</v>
      </c>
      <c r="F75" s="78" t="s">
        <v>400</v>
      </c>
    </row>
    <row r="76" spans="1:6" x14ac:dyDescent="0.25">
      <c r="A76" s="78"/>
      <c r="B76" s="202" t="s">
        <v>397</v>
      </c>
      <c r="C76" s="76" t="s">
        <v>399</v>
      </c>
      <c r="D76" s="76"/>
      <c r="E76" s="76"/>
      <c r="F76" s="76"/>
    </row>
    <row r="77" spans="1:6" x14ac:dyDescent="0.25">
      <c r="A77" s="78"/>
      <c r="B77" s="76"/>
      <c r="C77" s="76"/>
      <c r="D77" s="76"/>
      <c r="E77" s="76"/>
      <c r="F77" s="76"/>
    </row>
    <row r="78" spans="1:6" x14ac:dyDescent="0.25">
      <c r="A78" s="78">
        <v>22</v>
      </c>
      <c r="B78" s="76" t="s">
        <v>401</v>
      </c>
      <c r="C78" s="76" t="s">
        <v>402</v>
      </c>
      <c r="D78" s="78" t="s">
        <v>364</v>
      </c>
      <c r="E78" s="78" t="s">
        <v>405</v>
      </c>
      <c r="F78" s="78" t="s">
        <v>407</v>
      </c>
    </row>
    <row r="79" spans="1:6" x14ac:dyDescent="0.25">
      <c r="A79" s="78"/>
      <c r="B79" s="76"/>
      <c r="C79" s="76" t="s">
        <v>403</v>
      </c>
      <c r="D79" s="76"/>
      <c r="E79" s="78" t="s">
        <v>406</v>
      </c>
      <c r="F79" s="78"/>
    </row>
    <row r="80" spans="1:6" x14ac:dyDescent="0.25">
      <c r="A80" s="78"/>
      <c r="B80" s="76"/>
      <c r="C80" s="76" t="s">
        <v>404</v>
      </c>
      <c r="D80" s="76"/>
      <c r="E80" s="76"/>
      <c r="F80" s="76"/>
    </row>
    <row r="81" spans="1:6" x14ac:dyDescent="0.25">
      <c r="A81" s="78"/>
      <c r="B81" s="76"/>
      <c r="C81" s="76"/>
      <c r="D81" s="76"/>
      <c r="E81" s="76"/>
      <c r="F81" s="76"/>
    </row>
    <row r="82" spans="1:6" x14ac:dyDescent="0.25">
      <c r="A82" s="78">
        <v>23</v>
      </c>
      <c r="B82" s="76" t="s">
        <v>408</v>
      </c>
      <c r="C82" s="76" t="s">
        <v>409</v>
      </c>
      <c r="D82" s="78" t="s">
        <v>364</v>
      </c>
      <c r="E82" s="78" t="s">
        <v>345</v>
      </c>
      <c r="F82" s="78" t="s">
        <v>69</v>
      </c>
    </row>
    <row r="83" spans="1:6" x14ac:dyDescent="0.25">
      <c r="A83" s="78"/>
      <c r="B83" s="76"/>
      <c r="C83" s="76" t="s">
        <v>410</v>
      </c>
      <c r="D83" s="76"/>
      <c r="E83" s="76"/>
      <c r="F83" s="76"/>
    </row>
    <row r="84" spans="1:6" x14ac:dyDescent="0.25">
      <c r="A84" s="78"/>
      <c r="B84" s="76"/>
      <c r="C84" s="76" t="s">
        <v>411</v>
      </c>
      <c r="D84" s="76"/>
      <c r="E84" s="76"/>
      <c r="F84" s="76"/>
    </row>
    <row r="85" spans="1:6" x14ac:dyDescent="0.25">
      <c r="A85" s="78"/>
      <c r="B85" s="76"/>
      <c r="C85" s="76" t="s">
        <v>412</v>
      </c>
      <c r="D85" s="76"/>
      <c r="E85" s="76"/>
      <c r="F85" s="76"/>
    </row>
    <row r="86" spans="1:6" x14ac:dyDescent="0.25">
      <c r="A86" s="78"/>
      <c r="B86" s="76"/>
      <c r="C86" s="76"/>
      <c r="D86" s="76"/>
      <c r="E86" s="76"/>
      <c r="F86" s="76"/>
    </row>
    <row r="87" spans="1:6" x14ac:dyDescent="0.25">
      <c r="A87" s="78"/>
      <c r="B87" s="76"/>
      <c r="C87" s="76"/>
      <c r="D87" s="76"/>
      <c r="E87" s="76"/>
      <c r="F87" s="76"/>
    </row>
    <row r="88" spans="1:6" x14ac:dyDescent="0.25">
      <c r="A88" s="78"/>
      <c r="B88" s="76"/>
      <c r="C88" s="76"/>
      <c r="D88" s="76"/>
      <c r="E88" s="76"/>
      <c r="F88" s="76"/>
    </row>
    <row r="89" spans="1:6" x14ac:dyDescent="0.25">
      <c r="A89" s="172"/>
      <c r="B89" s="33"/>
      <c r="C89" s="33"/>
      <c r="D89" s="33"/>
      <c r="E89" s="33"/>
      <c r="F89" s="33"/>
    </row>
  </sheetData>
  <mergeCells count="2">
    <mergeCell ref="A3:F3"/>
    <mergeCell ref="A2:F2"/>
  </mergeCells>
  <pageMargins left="0.7" right="0.7" top="0.75" bottom="0.75" header="0.3" footer="0.3"/>
  <pageSetup paperSize="9" orientation="portrait" horizontalDpi="4294967293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27"/>
  <sheetViews>
    <sheetView topLeftCell="H1" zoomScaleNormal="100" workbookViewId="0">
      <selection activeCell="L50" sqref="L50"/>
    </sheetView>
  </sheetViews>
  <sheetFormatPr defaultRowHeight="15" x14ac:dyDescent="0.25"/>
  <cols>
    <col min="1" max="1" width="5.140625" customWidth="1"/>
    <col min="2" max="2" width="26.28515625" customWidth="1"/>
    <col min="3" max="3" width="12.140625" customWidth="1"/>
    <col min="4" max="4" width="11.42578125" customWidth="1"/>
    <col min="5" max="5" width="14.85546875" customWidth="1"/>
    <col min="6" max="6" width="11.85546875" customWidth="1"/>
    <col min="7" max="7" width="10.42578125" customWidth="1"/>
    <col min="8" max="8" width="14.28515625" customWidth="1"/>
    <col min="10" max="10" width="10" customWidth="1"/>
    <col min="11" max="11" width="14.5703125" customWidth="1"/>
    <col min="12" max="12" width="9.5703125" bestFit="1" customWidth="1"/>
    <col min="13" max="13" width="9.85546875" customWidth="1"/>
    <col min="14" max="14" width="14.140625" customWidth="1"/>
    <col min="15" max="15" width="10.42578125" customWidth="1"/>
    <col min="16" max="16" width="11" customWidth="1"/>
    <col min="17" max="17" width="13.28515625" customWidth="1"/>
    <col min="19" max="19" width="9.5703125" bestFit="1" customWidth="1"/>
    <col min="20" max="20" width="14.7109375" customWidth="1"/>
    <col min="23" max="23" width="14.28515625" customWidth="1"/>
    <col min="26" max="26" width="12" customWidth="1"/>
  </cols>
  <sheetData>
    <row r="1" spans="1:26" x14ac:dyDescent="0.25">
      <c r="A1" s="418" t="s">
        <v>30</v>
      </c>
      <c r="B1" s="418"/>
      <c r="C1" s="418"/>
      <c r="D1" s="418"/>
      <c r="E1" s="418"/>
    </row>
    <row r="2" spans="1:26" x14ac:dyDescent="0.25">
      <c r="A2" s="418" t="s">
        <v>264</v>
      </c>
      <c r="B2" s="418"/>
      <c r="C2" s="418"/>
      <c r="D2" s="418"/>
      <c r="E2" s="418"/>
    </row>
    <row r="4" spans="1:26" x14ac:dyDescent="0.25">
      <c r="A4" s="16" t="s">
        <v>31</v>
      </c>
      <c r="B4" s="16"/>
      <c r="C4" s="17" t="s">
        <v>32</v>
      </c>
      <c r="D4" s="17"/>
      <c r="E4" s="17"/>
    </row>
    <row r="5" spans="1:26" x14ac:dyDescent="0.25">
      <c r="A5" s="16" t="s">
        <v>33</v>
      </c>
      <c r="B5" s="16"/>
      <c r="C5" s="17" t="s">
        <v>34</v>
      </c>
      <c r="D5" s="17"/>
      <c r="E5" s="17"/>
    </row>
    <row r="7" spans="1:26" ht="31.5" customHeight="1" x14ac:dyDescent="0.25">
      <c r="A7" s="419" t="s">
        <v>1</v>
      </c>
      <c r="B7" s="412" t="s">
        <v>35</v>
      </c>
      <c r="C7" s="422" t="s">
        <v>36</v>
      </c>
      <c r="D7" s="423"/>
      <c r="E7" s="423"/>
      <c r="F7" s="423"/>
      <c r="G7" s="423"/>
      <c r="H7" s="423"/>
      <c r="I7" s="423"/>
      <c r="J7" s="423"/>
      <c r="K7" s="423"/>
      <c r="L7" s="423"/>
      <c r="M7" s="423"/>
      <c r="N7" s="423"/>
      <c r="O7" s="423"/>
      <c r="P7" s="423"/>
      <c r="Q7" s="423"/>
      <c r="R7" s="423"/>
      <c r="S7" s="423"/>
      <c r="T7" s="424"/>
    </row>
    <row r="8" spans="1:26" x14ac:dyDescent="0.25">
      <c r="A8" s="419"/>
      <c r="B8" s="412"/>
      <c r="C8" s="411" t="s">
        <v>228</v>
      </c>
      <c r="D8" s="411"/>
      <c r="E8" s="411"/>
      <c r="F8" s="411" t="s">
        <v>227</v>
      </c>
      <c r="G8" s="411"/>
      <c r="H8" s="411"/>
      <c r="I8" s="411" t="s">
        <v>226</v>
      </c>
      <c r="J8" s="411"/>
      <c r="K8" s="411"/>
      <c r="L8" s="411" t="s">
        <v>225</v>
      </c>
      <c r="M8" s="411"/>
      <c r="N8" s="411"/>
      <c r="O8" s="411" t="s">
        <v>37</v>
      </c>
      <c r="P8" s="411"/>
      <c r="Q8" s="411"/>
      <c r="R8" s="411" t="s">
        <v>311</v>
      </c>
      <c r="S8" s="411"/>
      <c r="T8" s="411"/>
      <c r="U8" s="411" t="s">
        <v>485</v>
      </c>
      <c r="V8" s="411"/>
      <c r="W8" s="411"/>
      <c r="X8" s="411" t="s">
        <v>506</v>
      </c>
      <c r="Y8" s="411"/>
      <c r="Z8" s="411"/>
    </row>
    <row r="9" spans="1:26" ht="16.5" customHeight="1" x14ac:dyDescent="0.25">
      <c r="A9" s="419"/>
      <c r="B9" s="412"/>
      <c r="C9" s="412" t="s">
        <v>38</v>
      </c>
      <c r="D9" s="413" t="s">
        <v>39</v>
      </c>
      <c r="E9" s="415" t="s">
        <v>40</v>
      </c>
      <c r="F9" s="412" t="s">
        <v>38</v>
      </c>
      <c r="G9" s="413" t="s">
        <v>39</v>
      </c>
      <c r="H9" s="415" t="s">
        <v>40</v>
      </c>
      <c r="I9" s="412" t="s">
        <v>38</v>
      </c>
      <c r="J9" s="413" t="s">
        <v>39</v>
      </c>
      <c r="K9" s="415" t="s">
        <v>40</v>
      </c>
      <c r="L9" s="412" t="s">
        <v>38</v>
      </c>
      <c r="M9" s="413" t="s">
        <v>39</v>
      </c>
      <c r="N9" s="415" t="s">
        <v>40</v>
      </c>
      <c r="O9" s="412" t="s">
        <v>38</v>
      </c>
      <c r="P9" s="413" t="s">
        <v>39</v>
      </c>
      <c r="Q9" s="415" t="s">
        <v>40</v>
      </c>
      <c r="R9" s="412" t="s">
        <v>38</v>
      </c>
      <c r="S9" s="413" t="s">
        <v>39</v>
      </c>
      <c r="T9" s="415" t="s">
        <v>40</v>
      </c>
      <c r="U9" s="412" t="s">
        <v>38</v>
      </c>
      <c r="V9" s="413" t="s">
        <v>39</v>
      </c>
      <c r="W9" s="415" t="s">
        <v>40</v>
      </c>
      <c r="X9" s="412" t="s">
        <v>38</v>
      </c>
      <c r="Y9" s="413" t="s">
        <v>39</v>
      </c>
      <c r="Z9" s="415" t="s">
        <v>40</v>
      </c>
    </row>
    <row r="10" spans="1:26" ht="21.75" customHeight="1" x14ac:dyDescent="0.25">
      <c r="A10" s="419"/>
      <c r="B10" s="412"/>
      <c r="C10" s="412"/>
      <c r="D10" s="414"/>
      <c r="E10" s="415"/>
      <c r="F10" s="412"/>
      <c r="G10" s="414"/>
      <c r="H10" s="415"/>
      <c r="I10" s="412"/>
      <c r="J10" s="414"/>
      <c r="K10" s="415"/>
      <c r="L10" s="412"/>
      <c r="M10" s="414"/>
      <c r="N10" s="415"/>
      <c r="O10" s="412"/>
      <c r="P10" s="414"/>
      <c r="Q10" s="415"/>
      <c r="R10" s="412"/>
      <c r="S10" s="414"/>
      <c r="T10" s="415"/>
      <c r="U10" s="412"/>
      <c r="V10" s="414"/>
      <c r="W10" s="415"/>
      <c r="X10" s="412"/>
      <c r="Y10" s="414"/>
      <c r="Z10" s="415"/>
    </row>
    <row r="11" spans="1:26" x14ac:dyDescent="0.25">
      <c r="A11" s="18">
        <v>1</v>
      </c>
      <c r="B11" s="19" t="s">
        <v>41</v>
      </c>
      <c r="C11" s="20"/>
      <c r="D11" s="21"/>
      <c r="E11" s="22"/>
      <c r="F11" s="20"/>
      <c r="G11" s="21"/>
      <c r="H11" s="22"/>
      <c r="I11" s="20"/>
      <c r="J11" s="21">
        <v>255.20000000000002</v>
      </c>
      <c r="K11" s="22">
        <f>'[1]TW I'!T12+'[1]TW II'!T12+'[1]TW III'!T12+'[1]TW IV'!T12</f>
        <v>0</v>
      </c>
      <c r="L11" s="20">
        <v>34774</v>
      </c>
      <c r="M11" s="21">
        <v>144.80000000000001</v>
      </c>
      <c r="N11" s="22">
        <v>4764500</v>
      </c>
      <c r="O11" s="20">
        <v>37154</v>
      </c>
      <c r="P11" s="21">
        <v>149.4</v>
      </c>
      <c r="Q11" s="22">
        <v>4482000</v>
      </c>
      <c r="R11" s="174">
        <v>53.863</v>
      </c>
      <c r="S11" s="21">
        <v>174.6</v>
      </c>
      <c r="T11" s="22">
        <v>7521500</v>
      </c>
      <c r="U11" s="280">
        <v>55752</v>
      </c>
      <c r="V11" s="281">
        <v>194.3</v>
      </c>
      <c r="W11" s="282">
        <v>8379000</v>
      </c>
      <c r="X11" s="280">
        <v>55752</v>
      </c>
      <c r="Y11" s="281"/>
      <c r="Z11" s="282">
        <v>8379000</v>
      </c>
    </row>
    <row r="12" spans="1:26" x14ac:dyDescent="0.25">
      <c r="A12" s="23">
        <v>2</v>
      </c>
      <c r="B12" s="24" t="s">
        <v>42</v>
      </c>
      <c r="C12" s="25"/>
      <c r="D12" s="26"/>
      <c r="E12" s="25"/>
      <c r="F12" s="25"/>
      <c r="G12" s="26"/>
      <c r="H12" s="25"/>
      <c r="I12" s="25"/>
      <c r="J12" s="26">
        <v>344.79999999999995</v>
      </c>
      <c r="K12" s="25">
        <f>'[1]TW I'!T13+'[1]TW II'!T13+'[1]TW III'!T13+'[1]TW IV'!T13</f>
        <v>0</v>
      </c>
      <c r="L12" s="25">
        <v>63658</v>
      </c>
      <c r="M12" s="26">
        <v>254.89999999999998</v>
      </c>
      <c r="N12" s="25">
        <v>8167000</v>
      </c>
      <c r="O12" s="25">
        <v>38745</v>
      </c>
      <c r="P12" s="26">
        <v>132.1</v>
      </c>
      <c r="Q12" s="25">
        <v>3963000</v>
      </c>
      <c r="R12" s="175">
        <v>50.384999999999998</v>
      </c>
      <c r="S12" s="26">
        <v>179.5</v>
      </c>
      <c r="T12" s="25">
        <v>6643500</v>
      </c>
      <c r="U12" s="275">
        <v>51194</v>
      </c>
      <c r="V12" s="276">
        <v>197</v>
      </c>
      <c r="W12" s="275">
        <v>7292500</v>
      </c>
      <c r="X12" s="275">
        <v>51194</v>
      </c>
      <c r="Y12" s="276"/>
      <c r="Z12" s="275">
        <v>7292500</v>
      </c>
    </row>
    <row r="13" spans="1:26" x14ac:dyDescent="0.25">
      <c r="A13" s="23">
        <v>3</v>
      </c>
      <c r="B13" s="24" t="s">
        <v>43</v>
      </c>
      <c r="C13" s="25"/>
      <c r="D13" s="26"/>
      <c r="E13" s="25"/>
      <c r="F13" s="25"/>
      <c r="G13" s="26"/>
      <c r="H13" s="25"/>
      <c r="I13" s="25"/>
      <c r="J13" s="26">
        <v>406.4</v>
      </c>
      <c r="K13" s="25">
        <f>'[1]TW I'!T14+'[1]TW II'!T14+'[1]TW III'!T14+'[1]TW IV'!T14</f>
        <v>0</v>
      </c>
      <c r="L13" s="25">
        <v>63660</v>
      </c>
      <c r="M13" s="26">
        <v>262.39999999999998</v>
      </c>
      <c r="N13" s="25">
        <v>11025500</v>
      </c>
      <c r="O13" s="25">
        <v>47352</v>
      </c>
      <c r="P13" s="26">
        <v>190.20000000000002</v>
      </c>
      <c r="Q13" s="25">
        <v>5706000</v>
      </c>
      <c r="R13" s="175">
        <v>65.215000000000003</v>
      </c>
      <c r="S13" s="26">
        <v>207.7</v>
      </c>
      <c r="T13" s="25">
        <v>8669000</v>
      </c>
      <c r="U13" s="275">
        <v>68624</v>
      </c>
      <c r="V13" s="276">
        <v>241.5</v>
      </c>
      <c r="W13" s="275">
        <v>10079500</v>
      </c>
      <c r="X13" s="275">
        <v>68624</v>
      </c>
      <c r="Y13" s="276"/>
      <c r="Z13" s="275">
        <v>10079500</v>
      </c>
    </row>
    <row r="14" spans="1:26" x14ac:dyDescent="0.25">
      <c r="A14" s="23">
        <v>4</v>
      </c>
      <c r="B14" s="24" t="s">
        <v>44</v>
      </c>
      <c r="C14" s="25"/>
      <c r="D14" s="26"/>
      <c r="E14" s="25"/>
      <c r="F14" s="25"/>
      <c r="G14" s="26"/>
      <c r="H14" s="25"/>
      <c r="I14" s="25"/>
      <c r="J14" s="26">
        <v>362.2</v>
      </c>
      <c r="K14" s="25">
        <f>'[1]TW I'!T15+'[1]TW II'!T15+'[1]TW III'!T15+'[1]TW IV'!T15</f>
        <v>0</v>
      </c>
      <c r="L14" s="25">
        <v>63701</v>
      </c>
      <c r="M14" s="26">
        <v>259.60000000000002</v>
      </c>
      <c r="N14" s="25">
        <v>7858000</v>
      </c>
      <c r="O14" s="25">
        <v>77922</v>
      </c>
      <c r="P14" s="26">
        <v>330.6</v>
      </c>
      <c r="Q14" s="25">
        <v>9918000</v>
      </c>
      <c r="R14" s="175">
        <v>62.683</v>
      </c>
      <c r="S14" s="26">
        <v>201</v>
      </c>
      <c r="T14" s="25">
        <v>8729500</v>
      </c>
      <c r="U14" s="275">
        <v>66066</v>
      </c>
      <c r="V14" s="276">
        <v>228.60000000000002</v>
      </c>
      <c r="W14" s="275">
        <v>9984500</v>
      </c>
      <c r="X14" s="275">
        <v>66066</v>
      </c>
      <c r="Y14" s="276"/>
      <c r="Z14" s="275">
        <v>9984500</v>
      </c>
    </row>
    <row r="15" spans="1:26" x14ac:dyDescent="0.25">
      <c r="A15" s="27">
        <v>5</v>
      </c>
      <c r="B15" s="28" t="s">
        <v>45</v>
      </c>
      <c r="C15" s="29"/>
      <c r="D15" s="30"/>
      <c r="E15" s="29"/>
      <c r="F15" s="29"/>
      <c r="G15" s="30"/>
      <c r="H15" s="29"/>
      <c r="I15" s="29"/>
      <c r="J15" s="30">
        <v>261.5</v>
      </c>
      <c r="K15" s="29">
        <f>'[1]TW I'!T16+'[1]TW II'!T16+'[1]TW III'!T16+'[1]TW IV'!T16</f>
        <v>0</v>
      </c>
      <c r="L15" s="29">
        <v>47360</v>
      </c>
      <c r="M15" s="30">
        <v>189</v>
      </c>
      <c r="N15" s="29">
        <v>5670000</v>
      </c>
      <c r="O15" s="29">
        <v>45575</v>
      </c>
      <c r="P15" s="30">
        <v>183.29999999999998</v>
      </c>
      <c r="Q15" s="29">
        <v>5499000</v>
      </c>
      <c r="R15" s="176">
        <v>62.581000000000003</v>
      </c>
      <c r="S15" s="30">
        <v>234.5</v>
      </c>
      <c r="T15" s="29">
        <v>8520000</v>
      </c>
      <c r="U15" s="277">
        <v>64627</v>
      </c>
      <c r="V15" s="278">
        <v>257.89999999999998</v>
      </c>
      <c r="W15" s="277">
        <v>9381500</v>
      </c>
      <c r="X15" s="277">
        <v>64627</v>
      </c>
      <c r="Y15" s="278"/>
      <c r="Z15" s="277">
        <v>9381500</v>
      </c>
    </row>
    <row r="16" spans="1:26" x14ac:dyDescent="0.25">
      <c r="A16" s="420" t="s">
        <v>46</v>
      </c>
      <c r="B16" s="420"/>
      <c r="C16" s="31"/>
      <c r="D16" s="31"/>
      <c r="E16" s="31"/>
      <c r="F16" s="31"/>
      <c r="G16" s="31"/>
      <c r="H16" s="31"/>
      <c r="I16" s="31"/>
      <c r="J16" s="31">
        <f t="shared" ref="J16:K16" si="0">SUM(J11:J15)</f>
        <v>1630.1</v>
      </c>
      <c r="K16" s="31">
        <f t="shared" si="0"/>
        <v>0</v>
      </c>
      <c r="L16" s="31">
        <v>273153</v>
      </c>
      <c r="M16" s="31">
        <v>1110.6999999999998</v>
      </c>
      <c r="N16" s="31">
        <v>37485000</v>
      </c>
      <c r="O16" s="31">
        <v>246748</v>
      </c>
      <c r="P16" s="139">
        <f>SUM(P11:P15)</f>
        <v>985.6</v>
      </c>
      <c r="Q16" s="31">
        <v>29568000</v>
      </c>
      <c r="R16" s="177">
        <f t="shared" ref="R16:T16" si="1">SUM(R11:R15)</f>
        <v>294.72699999999998</v>
      </c>
      <c r="S16" s="177">
        <f t="shared" si="1"/>
        <v>997.3</v>
      </c>
      <c r="T16" s="177">
        <f t="shared" si="1"/>
        <v>40083500</v>
      </c>
      <c r="U16" s="279">
        <v>306263</v>
      </c>
      <c r="V16" s="279">
        <v>1119.3</v>
      </c>
      <c r="W16" s="279">
        <v>45117000</v>
      </c>
      <c r="X16" s="279">
        <v>306263</v>
      </c>
      <c r="Y16" s="343">
        <v>1865.2</v>
      </c>
      <c r="Z16" s="279">
        <v>45117000</v>
      </c>
    </row>
    <row r="17" spans="1:20" x14ac:dyDescent="0.25">
      <c r="S17" s="194"/>
    </row>
    <row r="18" spans="1:20" x14ac:dyDescent="0.25">
      <c r="A18" s="14"/>
      <c r="B18" s="14"/>
    </row>
    <row r="19" spans="1:20" x14ac:dyDescent="0.25">
      <c r="C19" s="361"/>
      <c r="D19" s="361"/>
      <c r="H19" s="409" t="s">
        <v>502</v>
      </c>
      <c r="I19" s="410"/>
      <c r="J19" s="321">
        <v>2017</v>
      </c>
      <c r="K19" s="321">
        <v>2018</v>
      </c>
      <c r="L19" s="321">
        <v>2019</v>
      </c>
      <c r="M19" s="321">
        <v>2020</v>
      </c>
      <c r="N19" s="321">
        <v>2021</v>
      </c>
      <c r="O19" s="321">
        <v>2022</v>
      </c>
    </row>
    <row r="20" spans="1:20" x14ac:dyDescent="0.25">
      <c r="C20" s="361"/>
      <c r="D20" s="361"/>
      <c r="H20" s="416" t="s">
        <v>503</v>
      </c>
      <c r="I20" s="417"/>
      <c r="J20" s="344">
        <f>J16</f>
        <v>1630.1</v>
      </c>
      <c r="K20" s="344">
        <f>M16</f>
        <v>1110.6999999999998</v>
      </c>
      <c r="L20" s="345">
        <f>P16</f>
        <v>985.6</v>
      </c>
      <c r="M20" s="346">
        <f>S16</f>
        <v>997.3</v>
      </c>
      <c r="N20" s="347">
        <f>V16</f>
        <v>1119.3</v>
      </c>
      <c r="O20" s="348">
        <f>Y16</f>
        <v>1865.2</v>
      </c>
    </row>
    <row r="21" spans="1:20" x14ac:dyDescent="0.25">
      <c r="C21" s="361"/>
      <c r="D21" s="361"/>
      <c r="H21" s="407" t="s">
        <v>504</v>
      </c>
      <c r="I21" s="408"/>
      <c r="J21" s="349">
        <f>'Perikanan Budaya'!E31</f>
        <v>112.25524278718453</v>
      </c>
      <c r="K21" s="349">
        <f>'Perikanan Budaya'!F31</f>
        <v>114.92904910579911</v>
      </c>
      <c r="L21" s="349">
        <f>'Perikanan Budaya'!G31</f>
        <v>152.15676035731946</v>
      </c>
      <c r="M21" s="349">
        <f>'Perikanan Budaya'!H31</f>
        <v>119.41</v>
      </c>
      <c r="N21" s="349">
        <f>'Perikanan Budaya'!I31</f>
        <v>123.60000000000001</v>
      </c>
      <c r="O21" s="349">
        <f>'Perikanan Budaya'!J31</f>
        <v>124.35</v>
      </c>
      <c r="P21" s="148"/>
      <c r="S21" s="148"/>
      <c r="T21" s="148"/>
    </row>
    <row r="22" spans="1:20" x14ac:dyDescent="0.25">
      <c r="H22" s="407" t="s">
        <v>337</v>
      </c>
      <c r="I22" s="408"/>
      <c r="J22" s="350">
        <f>SUM(J20:J21)</f>
        <v>1742.3552427871844</v>
      </c>
      <c r="K22" s="349">
        <f t="shared" ref="K22:O22" si="2">SUM(K20:K21)</f>
        <v>1225.6290491057989</v>
      </c>
      <c r="L22" s="349">
        <f t="shared" si="2"/>
        <v>1137.7567603573195</v>
      </c>
      <c r="M22" s="349">
        <f t="shared" si="2"/>
        <v>1116.71</v>
      </c>
      <c r="N22" s="349">
        <f t="shared" si="2"/>
        <v>1242.8999999999999</v>
      </c>
      <c r="O22" s="351">
        <f t="shared" si="2"/>
        <v>1989.55</v>
      </c>
      <c r="T22" s="148"/>
    </row>
    <row r="23" spans="1:20" x14ac:dyDescent="0.25">
      <c r="C23" s="32"/>
    </row>
    <row r="25" spans="1:20" x14ac:dyDescent="0.25">
      <c r="C25" s="421"/>
      <c r="D25" s="421"/>
    </row>
    <row r="26" spans="1:20" x14ac:dyDescent="0.25">
      <c r="C26" s="361"/>
      <c r="D26" s="361"/>
    </row>
    <row r="27" spans="1:20" ht="19.5" customHeight="1" x14ac:dyDescent="0.25"/>
  </sheetData>
  <mergeCells count="47">
    <mergeCell ref="U8:W8"/>
    <mergeCell ref="U9:U10"/>
    <mergeCell ref="V9:V10"/>
    <mergeCell ref="W9:W10"/>
    <mergeCell ref="R8:T8"/>
    <mergeCell ref="R9:R10"/>
    <mergeCell ref="S9:S10"/>
    <mergeCell ref="T9:T10"/>
    <mergeCell ref="I9:I10"/>
    <mergeCell ref="J9:J10"/>
    <mergeCell ref="K9:K10"/>
    <mergeCell ref="F8:H8"/>
    <mergeCell ref="F9:F10"/>
    <mergeCell ref="G9:G10"/>
    <mergeCell ref="H9:H10"/>
    <mergeCell ref="C26:D26"/>
    <mergeCell ref="A1:E1"/>
    <mergeCell ref="A2:E2"/>
    <mergeCell ref="A7:A10"/>
    <mergeCell ref="B7:B10"/>
    <mergeCell ref="C8:E8"/>
    <mergeCell ref="C9:C10"/>
    <mergeCell ref="D9:D10"/>
    <mergeCell ref="E9:E10"/>
    <mergeCell ref="A16:B16"/>
    <mergeCell ref="C19:D19"/>
    <mergeCell ref="C20:D20"/>
    <mergeCell ref="C21:D21"/>
    <mergeCell ref="C25:D25"/>
    <mergeCell ref="C7:T7"/>
    <mergeCell ref="O8:Q8"/>
    <mergeCell ref="H21:I21"/>
    <mergeCell ref="H22:I22"/>
    <mergeCell ref="H19:I19"/>
    <mergeCell ref="X8:Z8"/>
    <mergeCell ref="X9:X10"/>
    <mergeCell ref="Y9:Y10"/>
    <mergeCell ref="Z9:Z10"/>
    <mergeCell ref="H20:I20"/>
    <mergeCell ref="O9:O10"/>
    <mergeCell ref="P9:P10"/>
    <mergeCell ref="Q9:Q10"/>
    <mergeCell ref="L8:N8"/>
    <mergeCell ref="L9:L10"/>
    <mergeCell ref="M9:M10"/>
    <mergeCell ref="N9:N10"/>
    <mergeCell ref="I8:K8"/>
  </mergeCells>
  <printOptions horizontalCentered="1"/>
  <pageMargins left="0.61" right="0.7" top="0.75" bottom="0.75" header="0.3" footer="0.3"/>
  <pageSetup paperSize="9" scale="85" orientation="portrait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X38"/>
  <sheetViews>
    <sheetView topLeftCell="A13" zoomScale="85" zoomScaleNormal="85" workbookViewId="0">
      <selection activeCell="L50" sqref="L50"/>
    </sheetView>
  </sheetViews>
  <sheetFormatPr defaultRowHeight="15" x14ac:dyDescent="0.25"/>
  <cols>
    <col min="1" max="1" width="5.7109375" customWidth="1"/>
    <col min="2" max="2" width="24.7109375" customWidth="1"/>
    <col min="3" max="3" width="9.28515625" bestFit="1" customWidth="1"/>
    <col min="4" max="8" width="9.5703125" bestFit="1" customWidth="1"/>
    <col min="9" max="9" width="10" customWidth="1"/>
    <col min="10" max="12" width="15.7109375" customWidth="1"/>
    <col min="13" max="13" width="17.7109375" customWidth="1"/>
    <col min="14" max="14" width="18.85546875" customWidth="1"/>
    <col min="15" max="15" width="16.28515625" customWidth="1"/>
    <col min="16" max="16" width="15.28515625" bestFit="1" customWidth="1"/>
    <col min="17" max="17" width="14.85546875" customWidth="1"/>
  </cols>
  <sheetData>
    <row r="1" spans="1:24" x14ac:dyDescent="0.25">
      <c r="A1" s="361" t="s">
        <v>276</v>
      </c>
      <c r="B1" s="361"/>
      <c r="C1" s="361"/>
      <c r="D1" s="361"/>
      <c r="E1" s="361"/>
      <c r="F1" s="361"/>
      <c r="G1" s="361"/>
      <c r="H1" s="361"/>
      <c r="I1" s="361"/>
    </row>
    <row r="3" spans="1:24" x14ac:dyDescent="0.25">
      <c r="A3" s="428" t="s">
        <v>29</v>
      </c>
      <c r="B3" s="428" t="s">
        <v>277</v>
      </c>
      <c r="C3" s="432" t="s">
        <v>278</v>
      </c>
      <c r="D3" s="433"/>
      <c r="E3" s="433"/>
      <c r="F3" s="433"/>
      <c r="G3" s="433"/>
      <c r="H3" s="433"/>
      <c r="I3" s="433"/>
      <c r="J3" s="433"/>
    </row>
    <row r="4" spans="1:24" x14ac:dyDescent="0.25">
      <c r="A4" s="429"/>
      <c r="B4" s="429"/>
      <c r="C4" s="179">
        <v>2014</v>
      </c>
      <c r="D4" s="179">
        <v>2015</v>
      </c>
      <c r="E4" s="179">
        <v>2016</v>
      </c>
      <c r="F4" s="179">
        <v>2017</v>
      </c>
      <c r="G4" s="179">
        <v>2018</v>
      </c>
      <c r="H4" s="179">
        <v>2019</v>
      </c>
      <c r="I4" s="179">
        <v>2020</v>
      </c>
      <c r="J4" s="297">
        <v>2021</v>
      </c>
    </row>
    <row r="5" spans="1:24" x14ac:dyDescent="0.25">
      <c r="A5" s="181">
        <v>1</v>
      </c>
      <c r="B5" s="87" t="s">
        <v>279</v>
      </c>
      <c r="C5" s="182">
        <v>10.3</v>
      </c>
      <c r="D5" s="182">
        <v>4.5</v>
      </c>
      <c r="E5" s="182">
        <v>1.35</v>
      </c>
      <c r="F5" s="182">
        <v>2.5370397378898755</v>
      </c>
      <c r="G5" s="182">
        <v>2.2773758009071545</v>
      </c>
      <c r="H5" s="182">
        <v>1.61</v>
      </c>
      <c r="I5" s="182">
        <v>0.86677115945837169</v>
      </c>
      <c r="J5" s="182">
        <f>'[2]Produksi TH 2021'!$C$14</f>
        <v>3.9000000000000004</v>
      </c>
    </row>
    <row r="6" spans="1:24" x14ac:dyDescent="0.25">
      <c r="A6" s="181">
        <v>2</v>
      </c>
      <c r="B6" s="87" t="s">
        <v>280</v>
      </c>
      <c r="C6" s="182">
        <v>8.02</v>
      </c>
      <c r="D6" s="182">
        <v>5</v>
      </c>
      <c r="E6" s="182">
        <v>8.620000000000001</v>
      </c>
      <c r="F6" s="182">
        <v>13.38684685304462</v>
      </c>
      <c r="G6" s="182">
        <v>28.391075556908</v>
      </c>
      <c r="H6" s="182">
        <v>50.03</v>
      </c>
      <c r="I6" s="182">
        <v>47.229324708413159</v>
      </c>
      <c r="J6" s="182">
        <f>'[2]Produksi TH 2021'!$D$14</f>
        <v>47.6</v>
      </c>
    </row>
    <row r="7" spans="1:24" x14ac:dyDescent="0.25">
      <c r="A7" s="181">
        <v>3</v>
      </c>
      <c r="B7" s="87" t="s">
        <v>281</v>
      </c>
      <c r="C7" s="182">
        <v>4.0999999999999996</v>
      </c>
      <c r="D7" s="182">
        <v>4.2</v>
      </c>
      <c r="E7" s="182">
        <v>0.67</v>
      </c>
      <c r="F7" s="182">
        <v>1.5446590762509995</v>
      </c>
      <c r="G7" s="182">
        <v>1.7975475784180508</v>
      </c>
      <c r="H7" s="182">
        <v>20.010000000000002</v>
      </c>
      <c r="I7" s="182">
        <v>1.5153074970866165</v>
      </c>
      <c r="J7" s="182">
        <f>'[2]Produksi TH 2021'!$E$14</f>
        <v>4</v>
      </c>
    </row>
    <row r="8" spans="1:24" x14ac:dyDescent="0.25">
      <c r="A8" s="181">
        <v>4</v>
      </c>
      <c r="B8" s="87" t="s">
        <v>282</v>
      </c>
      <c r="C8" s="182">
        <v>0.1</v>
      </c>
      <c r="D8" s="182">
        <v>0</v>
      </c>
      <c r="E8" s="182">
        <v>0</v>
      </c>
      <c r="F8" s="182">
        <v>0</v>
      </c>
      <c r="G8" s="182">
        <v>0</v>
      </c>
      <c r="H8" s="182">
        <v>0</v>
      </c>
      <c r="I8" s="182">
        <v>0</v>
      </c>
      <c r="J8" s="182">
        <v>0</v>
      </c>
      <c r="X8" t="s">
        <v>506</v>
      </c>
    </row>
    <row r="9" spans="1:24" x14ac:dyDescent="0.25">
      <c r="A9" s="181">
        <v>5</v>
      </c>
      <c r="B9" s="87" t="s">
        <v>283</v>
      </c>
      <c r="C9" s="182">
        <v>3.82</v>
      </c>
      <c r="D9" s="182">
        <v>0</v>
      </c>
      <c r="E9" s="182">
        <v>1.05</v>
      </c>
      <c r="F9" s="182">
        <v>0</v>
      </c>
      <c r="G9" s="182">
        <v>0</v>
      </c>
      <c r="H9" s="182">
        <v>0</v>
      </c>
      <c r="I9" s="182">
        <v>0</v>
      </c>
      <c r="J9" s="182">
        <v>0</v>
      </c>
    </row>
    <row r="10" spans="1:24" x14ac:dyDescent="0.25">
      <c r="A10" s="181">
        <v>6</v>
      </c>
      <c r="B10" s="87" t="s">
        <v>284</v>
      </c>
      <c r="C10" s="182">
        <v>29.700000000000003</v>
      </c>
      <c r="D10" s="182">
        <v>32.699999999999996</v>
      </c>
      <c r="E10" s="182">
        <v>61.85</v>
      </c>
      <c r="F10" s="182">
        <v>81.75877475556166</v>
      </c>
      <c r="G10" s="182">
        <v>76.18746398025165</v>
      </c>
      <c r="H10" s="182">
        <v>43.07698427689693</v>
      </c>
      <c r="I10" s="182">
        <v>69.799775837178501</v>
      </c>
      <c r="J10" s="182">
        <f>'[2]Produksi TH 2021'!$F$14</f>
        <v>65.399999999999991</v>
      </c>
    </row>
    <row r="11" spans="1:24" x14ac:dyDescent="0.25">
      <c r="A11" s="181">
        <v>7</v>
      </c>
      <c r="B11" s="87" t="s">
        <v>285</v>
      </c>
      <c r="C11" s="182">
        <v>2.9000000000000004</v>
      </c>
      <c r="D11" s="182">
        <v>0.35</v>
      </c>
      <c r="E11" s="182">
        <v>0</v>
      </c>
      <c r="F11" s="182">
        <v>0</v>
      </c>
      <c r="G11" s="182">
        <v>0</v>
      </c>
      <c r="H11" s="182">
        <v>0</v>
      </c>
      <c r="I11" s="182">
        <v>0</v>
      </c>
      <c r="J11" s="182">
        <v>0</v>
      </c>
    </row>
    <row r="12" spans="1:24" x14ac:dyDescent="0.25">
      <c r="A12" s="181">
        <v>8</v>
      </c>
      <c r="B12" s="87" t="s">
        <v>286</v>
      </c>
      <c r="C12" s="182">
        <v>0</v>
      </c>
      <c r="D12" s="182">
        <v>0</v>
      </c>
      <c r="E12" s="182">
        <v>0</v>
      </c>
      <c r="F12" s="182">
        <v>2.5300334517185927</v>
      </c>
      <c r="G12" s="182">
        <v>2.2773758009071545</v>
      </c>
      <c r="H12" s="182">
        <v>16.535769716625296</v>
      </c>
      <c r="I12" s="182">
        <v>0</v>
      </c>
      <c r="J12" s="182">
        <v>0</v>
      </c>
    </row>
    <row r="13" spans="1:24" x14ac:dyDescent="0.25">
      <c r="A13" s="181">
        <v>9</v>
      </c>
      <c r="B13" s="87" t="s">
        <v>287</v>
      </c>
      <c r="C13" s="182">
        <v>0</v>
      </c>
      <c r="D13" s="182">
        <v>0.1</v>
      </c>
      <c r="E13" s="182">
        <v>6.3</v>
      </c>
      <c r="F13" s="182">
        <v>10.5</v>
      </c>
      <c r="G13" s="182">
        <v>4</v>
      </c>
      <c r="H13" s="182">
        <v>22.84</v>
      </c>
      <c r="I13" s="182">
        <v>0</v>
      </c>
      <c r="J13" s="182">
        <f>'[2]Produksi TH 2021'!$G$14</f>
        <v>2.7</v>
      </c>
    </row>
    <row r="14" spans="1:24" x14ac:dyDescent="0.25">
      <c r="A14" s="430" t="s">
        <v>288</v>
      </c>
      <c r="B14" s="431"/>
      <c r="C14" s="182">
        <v>58.940000000000005</v>
      </c>
      <c r="D14" s="182">
        <v>46.849999999999994</v>
      </c>
      <c r="E14" s="182">
        <v>79.84</v>
      </c>
      <c r="F14" s="182">
        <v>112.25735387446575</v>
      </c>
      <c r="G14" s="182">
        <v>114.93083871739198</v>
      </c>
      <c r="H14" s="182">
        <v>154.05999999999997</v>
      </c>
      <c r="I14" s="182">
        <v>119.41117920213665</v>
      </c>
      <c r="J14" s="182">
        <f>SUM(J5:J13)</f>
        <v>123.6</v>
      </c>
      <c r="K14" s="148"/>
      <c r="L14" s="148"/>
      <c r="M14" s="148"/>
    </row>
    <row r="15" spans="1:24" x14ac:dyDescent="0.25">
      <c r="A15" s="430" t="s">
        <v>291</v>
      </c>
      <c r="B15" s="431"/>
      <c r="C15" s="182"/>
      <c r="D15" s="182">
        <v>1828.8150000000001</v>
      </c>
      <c r="E15" s="182">
        <v>2024.98</v>
      </c>
      <c r="F15" s="182">
        <v>3382.4864559237058</v>
      </c>
      <c r="G15" s="182">
        <v>3219.9912776356887</v>
      </c>
      <c r="H15" s="182">
        <v>3389.7468287310571</v>
      </c>
      <c r="I15" s="182">
        <v>3374.0428254510466</v>
      </c>
      <c r="J15" s="182">
        <f>'[2]Produksi TH 2021'!$N$14</f>
        <v>3743500</v>
      </c>
    </row>
    <row r="16" spans="1:24" x14ac:dyDescent="0.25">
      <c r="A16" s="430" t="s">
        <v>289</v>
      </c>
      <c r="B16" s="431"/>
      <c r="C16" s="182"/>
      <c r="D16" s="183">
        <v>183</v>
      </c>
      <c r="E16" s="183">
        <v>199</v>
      </c>
      <c r="F16" s="183">
        <v>196</v>
      </c>
      <c r="G16" s="183">
        <v>222</v>
      </c>
      <c r="H16" s="183">
        <v>309</v>
      </c>
      <c r="I16" s="183">
        <v>309</v>
      </c>
      <c r="J16" s="183">
        <v>0</v>
      </c>
    </row>
    <row r="17" spans="1:17" x14ac:dyDescent="0.25">
      <c r="A17" s="430" t="s">
        <v>290</v>
      </c>
      <c r="B17" s="431"/>
      <c r="C17" s="182"/>
      <c r="D17" s="182">
        <v>9.0198</v>
      </c>
      <c r="E17" s="182">
        <v>7.6989999999999998</v>
      </c>
      <c r="F17" s="182">
        <v>3.8131116279069772</v>
      </c>
      <c r="G17" s="182">
        <v>2.1402232258064515</v>
      </c>
      <c r="H17" s="182">
        <v>6.7307662500000003</v>
      </c>
      <c r="I17" s="182">
        <v>6.7307662500000003</v>
      </c>
      <c r="J17" s="182">
        <v>0</v>
      </c>
    </row>
    <row r="20" spans="1:17" x14ac:dyDescent="0.25">
      <c r="A20" s="392" t="s">
        <v>29</v>
      </c>
      <c r="B20" s="392" t="s">
        <v>294</v>
      </c>
      <c r="C20" s="392" t="s">
        <v>295</v>
      </c>
      <c r="D20" s="392"/>
      <c r="E20" s="392"/>
      <c r="F20" s="392"/>
      <c r="G20" s="392"/>
      <c r="H20" s="392"/>
      <c r="I20" s="186" t="s">
        <v>296</v>
      </c>
      <c r="J20" s="186"/>
      <c r="K20" s="186"/>
      <c r="L20" s="186"/>
      <c r="M20" s="186"/>
      <c r="N20" s="186"/>
      <c r="O20" s="186"/>
      <c r="P20" s="287"/>
      <c r="Q20" s="287"/>
    </row>
    <row r="21" spans="1:17" x14ac:dyDescent="0.25">
      <c r="A21" s="392"/>
      <c r="B21" s="392"/>
      <c r="C21" s="180">
        <v>2015</v>
      </c>
      <c r="D21" s="180">
        <v>2016</v>
      </c>
      <c r="E21" s="180">
        <v>2017</v>
      </c>
      <c r="F21" s="180">
        <v>2018</v>
      </c>
      <c r="G21" s="180">
        <v>2019</v>
      </c>
      <c r="H21" s="180" t="s">
        <v>297</v>
      </c>
      <c r="I21" s="180">
        <v>2021</v>
      </c>
      <c r="J21" s="298" t="s">
        <v>501</v>
      </c>
      <c r="K21" s="320">
        <v>2015</v>
      </c>
      <c r="L21" s="320">
        <v>2016</v>
      </c>
      <c r="M21" s="320">
        <v>2017</v>
      </c>
      <c r="N21" s="320">
        <v>2018</v>
      </c>
      <c r="O21" s="320">
        <v>2019</v>
      </c>
      <c r="P21" s="320" t="s">
        <v>166</v>
      </c>
      <c r="Q21" s="320">
        <v>2021</v>
      </c>
    </row>
    <row r="22" spans="1:17" x14ac:dyDescent="0.25">
      <c r="A22" s="185">
        <v>1</v>
      </c>
      <c r="B22" s="185">
        <v>2</v>
      </c>
      <c r="C22" s="185">
        <v>3</v>
      </c>
      <c r="D22" s="185">
        <v>4</v>
      </c>
      <c r="E22" s="185">
        <v>5</v>
      </c>
      <c r="F22" s="185">
        <v>6</v>
      </c>
      <c r="G22" s="185">
        <v>7</v>
      </c>
      <c r="H22" s="185">
        <v>8</v>
      </c>
      <c r="I22" s="185">
        <v>9</v>
      </c>
      <c r="J22" s="185">
        <v>9</v>
      </c>
      <c r="K22" s="185">
        <v>9</v>
      </c>
      <c r="L22" s="185">
        <v>10</v>
      </c>
      <c r="M22" s="185">
        <v>12</v>
      </c>
      <c r="N22" s="185">
        <v>13</v>
      </c>
      <c r="O22" s="185">
        <v>14</v>
      </c>
      <c r="P22" s="185">
        <v>14</v>
      </c>
      <c r="Q22" s="185">
        <v>14</v>
      </c>
    </row>
    <row r="23" spans="1:17" x14ac:dyDescent="0.25">
      <c r="A23" s="180">
        <v>1</v>
      </c>
      <c r="B23" s="186" t="s">
        <v>298</v>
      </c>
      <c r="C23" s="187"/>
      <c r="D23" s="187">
        <v>0</v>
      </c>
      <c r="E23" s="187">
        <v>0</v>
      </c>
      <c r="F23" s="187">
        <v>0</v>
      </c>
      <c r="G23" s="187">
        <v>0</v>
      </c>
      <c r="H23" s="188">
        <v>0.5</v>
      </c>
      <c r="I23" s="87">
        <v>7.2839999999999998</v>
      </c>
      <c r="J23" s="87"/>
      <c r="K23" s="186"/>
      <c r="L23" s="186"/>
      <c r="M23" s="187">
        <v>0</v>
      </c>
      <c r="N23" s="187">
        <v>0</v>
      </c>
      <c r="O23" s="187">
        <v>0</v>
      </c>
      <c r="P23" s="187">
        <v>14128</v>
      </c>
      <c r="Q23" s="182">
        <v>193720</v>
      </c>
    </row>
    <row r="24" spans="1:17" x14ac:dyDescent="0.25">
      <c r="A24" s="180">
        <v>2</v>
      </c>
      <c r="B24" s="186" t="s">
        <v>299</v>
      </c>
      <c r="C24" s="188">
        <v>7.1914480463463848</v>
      </c>
      <c r="D24" s="188">
        <v>12.255394066601822</v>
      </c>
      <c r="E24" s="188">
        <v>17.23111518535832</v>
      </c>
      <c r="F24" s="189">
        <v>22.351631727214272</v>
      </c>
      <c r="G24" s="189">
        <v>48.627392642431005</v>
      </c>
      <c r="H24" s="189">
        <v>38.21</v>
      </c>
      <c r="I24" s="87">
        <v>31.872</v>
      </c>
      <c r="J24" s="87"/>
      <c r="K24" s="190">
        <v>280722.05034960434</v>
      </c>
      <c r="L24" s="190">
        <v>310833.26499232661</v>
      </c>
      <c r="M24" s="190">
        <v>668636.24434215401</v>
      </c>
      <c r="N24" s="190">
        <v>630958.13868134306</v>
      </c>
      <c r="O24" s="190">
        <v>1330838.1382850562</v>
      </c>
      <c r="P24" s="190">
        <v>1079661.76</v>
      </c>
      <c r="Q24" s="182">
        <v>974825</v>
      </c>
    </row>
    <row r="25" spans="1:17" x14ac:dyDescent="0.25">
      <c r="A25" s="180">
        <v>3</v>
      </c>
      <c r="B25" s="186" t="s">
        <v>300</v>
      </c>
      <c r="C25" s="188">
        <v>11.543533262374371</v>
      </c>
      <c r="D25" s="188">
        <v>19.672053269326994</v>
      </c>
      <c r="E25" s="188">
        <v>27.658956862108329</v>
      </c>
      <c r="F25" s="189">
        <v>24.69171090551573</v>
      </c>
      <c r="G25" s="189">
        <v>21.338134383195058</v>
      </c>
      <c r="H25" s="189">
        <v>20.22</v>
      </c>
      <c r="I25" s="87">
        <v>29.533999999999999</v>
      </c>
      <c r="J25" s="87"/>
      <c r="K25" s="190">
        <v>450608.0423314661</v>
      </c>
      <c r="L25" s="190">
        <v>498941.81399451126</v>
      </c>
      <c r="M25" s="190">
        <v>691641.92863177857</v>
      </c>
      <c r="N25" s="190">
        <v>982466.29990096029</v>
      </c>
      <c r="O25" s="190">
        <v>851194.66942028003</v>
      </c>
      <c r="P25" s="190">
        <v>571336.31999999995</v>
      </c>
      <c r="Q25" s="182">
        <v>1180135</v>
      </c>
    </row>
    <row r="26" spans="1:17" x14ac:dyDescent="0.25">
      <c r="A26" s="180">
        <v>4</v>
      </c>
      <c r="B26" s="186" t="s">
        <v>301</v>
      </c>
      <c r="C26" s="188">
        <v>4.8319526722835011</v>
      </c>
      <c r="D26" s="188">
        <v>8.2344311922116269</v>
      </c>
      <c r="E26" s="188">
        <v>11.577631171043105</v>
      </c>
      <c r="F26" s="189">
        <v>19.367529674693298</v>
      </c>
      <c r="G26" s="189">
        <v>13.637706840053372</v>
      </c>
      <c r="H26" s="189">
        <v>10.31</v>
      </c>
      <c r="I26" s="87">
        <v>30.482999999999997</v>
      </c>
      <c r="J26" s="87"/>
      <c r="K26" s="190">
        <v>188617.87676333301</v>
      </c>
      <c r="L26" s="190">
        <v>208849.68030567007</v>
      </c>
      <c r="M26" s="190">
        <v>273579.27508035721</v>
      </c>
      <c r="N26" s="190">
        <v>466412.99554649112</v>
      </c>
      <c r="O26" s="190">
        <v>272754.13680106745</v>
      </c>
      <c r="P26" s="190">
        <v>291319.36</v>
      </c>
      <c r="Q26" s="182">
        <v>691344.99999999988</v>
      </c>
    </row>
    <row r="27" spans="1:17" x14ac:dyDescent="0.25">
      <c r="A27" s="180">
        <v>5</v>
      </c>
      <c r="B27" s="186" t="s">
        <v>302</v>
      </c>
      <c r="C27" s="188">
        <v>4.6752551690738402</v>
      </c>
      <c r="D27" s="188">
        <v>7.9673932272968058</v>
      </c>
      <c r="E27" s="188">
        <v>11.202175114117894</v>
      </c>
      <c r="F27" s="189">
        <v>10.478932023335952</v>
      </c>
      <c r="G27" s="189">
        <v>9.0783804789379143</v>
      </c>
      <c r="H27" s="189">
        <v>7.76</v>
      </c>
      <c r="I27" s="87">
        <v>7.137999999999999</v>
      </c>
      <c r="J27" s="87"/>
      <c r="K27" s="190">
        <v>182501.10527278067</v>
      </c>
      <c r="L27" s="190">
        <v>202076.80282329014</v>
      </c>
      <c r="M27" s="190">
        <v>233164.58756109499</v>
      </c>
      <c r="N27" s="190">
        <v>209578.64046671899</v>
      </c>
      <c r="O27" s="190">
        <v>181567.60957875825</v>
      </c>
      <c r="P27" s="190">
        <v>219266.56</v>
      </c>
      <c r="Q27" s="182">
        <v>145479.99999999997</v>
      </c>
    </row>
    <row r="28" spans="1:17" x14ac:dyDescent="0.25">
      <c r="A28" s="180">
        <v>6</v>
      </c>
      <c r="B28" s="186" t="s">
        <v>303</v>
      </c>
      <c r="C28" s="188">
        <v>4.2835021967956468</v>
      </c>
      <c r="D28" s="188">
        <v>7.2997826124261342</v>
      </c>
      <c r="E28" s="188">
        <v>10.263512893932413</v>
      </c>
      <c r="F28" s="189">
        <v>10.940349982741676</v>
      </c>
      <c r="G28" s="189">
        <v>16.312934430231607</v>
      </c>
      <c r="H28" s="189">
        <v>8.25</v>
      </c>
      <c r="I28" s="87">
        <v>7.6310000000000002</v>
      </c>
      <c r="J28" s="87"/>
      <c r="K28" s="190">
        <v>167208.81686302734</v>
      </c>
      <c r="L28" s="190">
        <v>185144.21085308961</v>
      </c>
      <c r="M28" s="190">
        <v>208880.49448838882</v>
      </c>
      <c r="N28" s="190">
        <v>221986.47006266974</v>
      </c>
      <c r="O28" s="190">
        <v>330523.39875401603</v>
      </c>
      <c r="P28" s="190">
        <v>233112</v>
      </c>
      <c r="Q28" s="182">
        <v>152770</v>
      </c>
    </row>
    <row r="29" spans="1:17" x14ac:dyDescent="0.25">
      <c r="A29" s="180">
        <v>7</v>
      </c>
      <c r="B29" s="186" t="s">
        <v>304</v>
      </c>
      <c r="C29" s="188">
        <v>11.73624967282775</v>
      </c>
      <c r="D29" s="188">
        <v>20.000473295166863</v>
      </c>
      <c r="E29" s="188">
        <v>28.120716252599657</v>
      </c>
      <c r="F29" s="189">
        <v>15.690264041105936</v>
      </c>
      <c r="G29" s="189">
        <v>7.679823139596424</v>
      </c>
      <c r="H29" s="189">
        <v>6.91</v>
      </c>
      <c r="I29" s="87">
        <v>5.319</v>
      </c>
      <c r="J29" s="87"/>
      <c r="K29" s="190">
        <v>458130.83127881499</v>
      </c>
      <c r="L29" s="190">
        <v>507271.52321201144</v>
      </c>
      <c r="M29" s="190">
        <v>1118193.8942625057</v>
      </c>
      <c r="N29" s="190">
        <v>553805.28082211874</v>
      </c>
      <c r="O29" s="190">
        <v>153596.4627919285</v>
      </c>
      <c r="P29" s="190">
        <v>195248.96</v>
      </c>
      <c r="Q29" s="182">
        <v>268480</v>
      </c>
    </row>
    <row r="30" spans="1:17" x14ac:dyDescent="0.25">
      <c r="A30" s="180">
        <v>8</v>
      </c>
      <c r="B30" s="186" t="s">
        <v>305</v>
      </c>
      <c r="C30" s="188">
        <v>2.5880589802985119</v>
      </c>
      <c r="D30" s="188">
        <v>4.4104723369697583</v>
      </c>
      <c r="E30" s="188">
        <v>6.2011353080248162</v>
      </c>
      <c r="F30" s="189">
        <v>11.408630751192238</v>
      </c>
      <c r="G30" s="189">
        <v>35.482388442874068</v>
      </c>
      <c r="H30" s="189">
        <v>27.25</v>
      </c>
      <c r="I30" s="87">
        <v>4.3389999999999995</v>
      </c>
      <c r="J30" s="87"/>
      <c r="K30" s="190">
        <v>101026.27714097381</v>
      </c>
      <c r="L30" s="190">
        <v>111862.70381910095</v>
      </c>
      <c r="M30" s="190">
        <v>148217.03060382319</v>
      </c>
      <c r="N30" s="190">
        <v>273090.13093341357</v>
      </c>
      <c r="O30" s="190">
        <v>1419295.5377149628</v>
      </c>
      <c r="P30" s="190">
        <v>769976</v>
      </c>
      <c r="Q30" s="182">
        <v>136745</v>
      </c>
    </row>
    <row r="31" spans="1:17" ht="15.75" x14ac:dyDescent="0.25">
      <c r="A31" s="191"/>
      <c r="B31" s="191" t="s">
        <v>306</v>
      </c>
      <c r="C31" s="192">
        <f>SUM(C23:C30)</f>
        <v>46.850000000000009</v>
      </c>
      <c r="D31" s="192">
        <f t="shared" ref="D31:H31" si="0">SUM(D23:D30)</f>
        <v>79.840000000000018</v>
      </c>
      <c r="E31" s="192">
        <f t="shared" si="0"/>
        <v>112.25524278718453</v>
      </c>
      <c r="F31" s="192">
        <f t="shared" si="0"/>
        <v>114.92904910579911</v>
      </c>
      <c r="G31" s="192">
        <f t="shared" si="0"/>
        <v>152.15676035731946</v>
      </c>
      <c r="H31" s="192">
        <f t="shared" si="0"/>
        <v>119.41</v>
      </c>
      <c r="I31" s="192">
        <f>SUM(I23:I30)</f>
        <v>123.60000000000001</v>
      </c>
      <c r="J31" s="192">
        <v>124.35</v>
      </c>
      <c r="K31" s="192">
        <f t="shared" ref="K31:Q31" si="1">SUM(K23:K30)</f>
        <v>1828815.0000000002</v>
      </c>
      <c r="L31" s="192">
        <f t="shared" si="1"/>
        <v>2024980.0000000002</v>
      </c>
      <c r="M31" s="192">
        <f t="shared" si="1"/>
        <v>3342313.4549701028</v>
      </c>
      <c r="N31" s="192">
        <f t="shared" si="1"/>
        <v>3338297.9564137161</v>
      </c>
      <c r="O31" s="192">
        <f t="shared" si="1"/>
        <v>4539769.953346069</v>
      </c>
      <c r="P31" s="192">
        <f t="shared" si="1"/>
        <v>3374048.96</v>
      </c>
      <c r="Q31" s="192">
        <f t="shared" si="1"/>
        <v>3743500</v>
      </c>
    </row>
    <row r="32" spans="1:17" x14ac:dyDescent="0.25">
      <c r="G32" s="148">
        <f>G31+'Perikanan Tangkap'!P16</f>
        <v>1137.7567603573195</v>
      </c>
      <c r="H32" s="148">
        <f>H31+'Perikanan Tangkap'!S16</f>
        <v>1116.71</v>
      </c>
    </row>
    <row r="34" spans="1:14" x14ac:dyDescent="0.25">
      <c r="A34" s="365" t="s">
        <v>307</v>
      </c>
      <c r="B34" s="365"/>
      <c r="C34" s="365"/>
      <c r="D34" s="365"/>
      <c r="E34" s="365"/>
      <c r="F34" s="365"/>
      <c r="G34" s="365"/>
      <c r="M34" s="148"/>
      <c r="N34" s="148"/>
    </row>
    <row r="35" spans="1:14" x14ac:dyDescent="0.25">
      <c r="M35" s="148"/>
      <c r="N35" s="148"/>
    </row>
    <row r="36" spans="1:14" x14ac:dyDescent="0.25">
      <c r="A36" s="426" t="s">
        <v>29</v>
      </c>
      <c r="B36" s="426" t="s">
        <v>308</v>
      </c>
      <c r="C36" s="425" t="s">
        <v>309</v>
      </c>
      <c r="D36" s="425"/>
      <c r="E36" s="425"/>
      <c r="F36" s="425"/>
      <c r="G36" s="425"/>
      <c r="H36" s="425"/>
      <c r="I36" s="425"/>
    </row>
    <row r="37" spans="1:14" x14ac:dyDescent="0.25">
      <c r="A37" s="427"/>
      <c r="B37" s="427"/>
      <c r="C37" s="181">
        <v>2016</v>
      </c>
      <c r="D37" s="181">
        <v>2017</v>
      </c>
      <c r="E37" s="181">
        <v>2018</v>
      </c>
      <c r="F37" s="181">
        <v>2019</v>
      </c>
      <c r="G37" s="181">
        <v>2020</v>
      </c>
      <c r="H37" s="317">
        <v>2021</v>
      </c>
      <c r="I37" s="317">
        <v>2022</v>
      </c>
      <c r="M37" s="203"/>
      <c r="N37" s="203"/>
    </row>
    <row r="38" spans="1:14" x14ac:dyDescent="0.25">
      <c r="A38" s="181">
        <v>1</v>
      </c>
      <c r="B38" s="87" t="s">
        <v>310</v>
      </c>
      <c r="C38" s="193">
        <v>653400</v>
      </c>
      <c r="D38" s="193">
        <v>551100</v>
      </c>
      <c r="E38" s="193">
        <v>242390</v>
      </c>
      <c r="F38" s="193">
        <v>47500</v>
      </c>
      <c r="G38" s="193">
        <v>102800</v>
      </c>
      <c r="H38" s="316">
        <v>118260</v>
      </c>
      <c r="I38" s="316">
        <v>306940</v>
      </c>
    </row>
  </sheetData>
  <mergeCells count="15">
    <mergeCell ref="C36:I36"/>
    <mergeCell ref="A34:G34"/>
    <mergeCell ref="A36:A37"/>
    <mergeCell ref="B36:B37"/>
    <mergeCell ref="A1:I1"/>
    <mergeCell ref="A3:A4"/>
    <mergeCell ref="B3:B4"/>
    <mergeCell ref="A14:B14"/>
    <mergeCell ref="A20:A21"/>
    <mergeCell ref="B20:B21"/>
    <mergeCell ref="C20:H20"/>
    <mergeCell ref="A15:B15"/>
    <mergeCell ref="A16:B16"/>
    <mergeCell ref="A17:B17"/>
    <mergeCell ref="C3:J3"/>
  </mergeCells>
  <pageMargins left="0.7" right="0.7" top="0.32" bottom="0.23" header="0.3" footer="0.3"/>
  <pageSetup paperSize="9" orientation="landscape" horizontalDpi="4294967293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09">
    <pageSetUpPr fitToPage="1"/>
  </sheetPr>
  <dimension ref="B2:J64"/>
  <sheetViews>
    <sheetView topLeftCell="A16" zoomScaleNormal="100" workbookViewId="0">
      <selection activeCell="J50" sqref="J50"/>
    </sheetView>
  </sheetViews>
  <sheetFormatPr defaultRowHeight="14.45" customHeight="1" x14ac:dyDescent="0.25"/>
  <cols>
    <col min="1" max="1" width="10.7109375" style="52" customWidth="1"/>
    <col min="2" max="2" width="5.7109375" style="61" customWidth="1"/>
    <col min="3" max="3" width="40.7109375" style="52" customWidth="1"/>
    <col min="4" max="10" width="18.28515625" style="52" customWidth="1"/>
    <col min="11" max="254" width="9.140625" style="52"/>
    <col min="255" max="255" width="10.7109375" style="52" customWidth="1"/>
    <col min="256" max="256" width="5.7109375" style="52" customWidth="1"/>
    <col min="257" max="257" width="40.7109375" style="52" customWidth="1"/>
    <col min="258" max="264" width="18.28515625" style="52" customWidth="1"/>
    <col min="265" max="510" width="9.140625" style="52"/>
    <col min="511" max="511" width="10.7109375" style="52" customWidth="1"/>
    <col min="512" max="512" width="5.7109375" style="52" customWidth="1"/>
    <col min="513" max="513" width="40.7109375" style="52" customWidth="1"/>
    <col min="514" max="520" width="18.28515625" style="52" customWidth="1"/>
    <col min="521" max="766" width="9.140625" style="52"/>
    <col min="767" max="767" width="10.7109375" style="52" customWidth="1"/>
    <col min="768" max="768" width="5.7109375" style="52" customWidth="1"/>
    <col min="769" max="769" width="40.7109375" style="52" customWidth="1"/>
    <col min="770" max="776" width="18.28515625" style="52" customWidth="1"/>
    <col min="777" max="1022" width="9.140625" style="52"/>
    <col min="1023" max="1023" width="10.7109375" style="52" customWidth="1"/>
    <col min="1024" max="1024" width="5.7109375" style="52" customWidth="1"/>
    <col min="1025" max="1025" width="40.7109375" style="52" customWidth="1"/>
    <col min="1026" max="1032" width="18.28515625" style="52" customWidth="1"/>
    <col min="1033" max="1278" width="9.140625" style="52"/>
    <col min="1279" max="1279" width="10.7109375" style="52" customWidth="1"/>
    <col min="1280" max="1280" width="5.7109375" style="52" customWidth="1"/>
    <col min="1281" max="1281" width="40.7109375" style="52" customWidth="1"/>
    <col min="1282" max="1288" width="18.28515625" style="52" customWidth="1"/>
    <col min="1289" max="1534" width="9.140625" style="52"/>
    <col min="1535" max="1535" width="10.7109375" style="52" customWidth="1"/>
    <col min="1536" max="1536" width="5.7109375" style="52" customWidth="1"/>
    <col min="1537" max="1537" width="40.7109375" style="52" customWidth="1"/>
    <col min="1538" max="1544" width="18.28515625" style="52" customWidth="1"/>
    <col min="1545" max="1790" width="9.140625" style="52"/>
    <col min="1791" max="1791" width="10.7109375" style="52" customWidth="1"/>
    <col min="1792" max="1792" width="5.7109375" style="52" customWidth="1"/>
    <col min="1793" max="1793" width="40.7109375" style="52" customWidth="1"/>
    <col min="1794" max="1800" width="18.28515625" style="52" customWidth="1"/>
    <col min="1801" max="2046" width="9.140625" style="52"/>
    <col min="2047" max="2047" width="10.7109375" style="52" customWidth="1"/>
    <col min="2048" max="2048" width="5.7109375" style="52" customWidth="1"/>
    <col min="2049" max="2049" width="40.7109375" style="52" customWidth="1"/>
    <col min="2050" max="2056" width="18.28515625" style="52" customWidth="1"/>
    <col min="2057" max="2302" width="9.140625" style="52"/>
    <col min="2303" max="2303" width="10.7109375" style="52" customWidth="1"/>
    <col min="2304" max="2304" width="5.7109375" style="52" customWidth="1"/>
    <col min="2305" max="2305" width="40.7109375" style="52" customWidth="1"/>
    <col min="2306" max="2312" width="18.28515625" style="52" customWidth="1"/>
    <col min="2313" max="2558" width="9.140625" style="52"/>
    <col min="2559" max="2559" width="10.7109375" style="52" customWidth="1"/>
    <col min="2560" max="2560" width="5.7109375" style="52" customWidth="1"/>
    <col min="2561" max="2561" width="40.7109375" style="52" customWidth="1"/>
    <col min="2562" max="2568" width="18.28515625" style="52" customWidth="1"/>
    <col min="2569" max="2814" width="9.140625" style="52"/>
    <col min="2815" max="2815" width="10.7109375" style="52" customWidth="1"/>
    <col min="2816" max="2816" width="5.7109375" style="52" customWidth="1"/>
    <col min="2817" max="2817" width="40.7109375" style="52" customWidth="1"/>
    <col min="2818" max="2824" width="18.28515625" style="52" customWidth="1"/>
    <col min="2825" max="3070" width="9.140625" style="52"/>
    <col min="3071" max="3071" width="10.7109375" style="52" customWidth="1"/>
    <col min="3072" max="3072" width="5.7109375" style="52" customWidth="1"/>
    <col min="3073" max="3073" width="40.7109375" style="52" customWidth="1"/>
    <col min="3074" max="3080" width="18.28515625" style="52" customWidth="1"/>
    <col min="3081" max="3326" width="9.140625" style="52"/>
    <col min="3327" max="3327" width="10.7109375" style="52" customWidth="1"/>
    <col min="3328" max="3328" width="5.7109375" style="52" customWidth="1"/>
    <col min="3329" max="3329" width="40.7109375" style="52" customWidth="1"/>
    <col min="3330" max="3336" width="18.28515625" style="52" customWidth="1"/>
    <col min="3337" max="3582" width="9.140625" style="52"/>
    <col min="3583" max="3583" width="10.7109375" style="52" customWidth="1"/>
    <col min="3584" max="3584" width="5.7109375" style="52" customWidth="1"/>
    <col min="3585" max="3585" width="40.7109375" style="52" customWidth="1"/>
    <col min="3586" max="3592" width="18.28515625" style="52" customWidth="1"/>
    <col min="3593" max="3838" width="9.140625" style="52"/>
    <col min="3839" max="3839" width="10.7109375" style="52" customWidth="1"/>
    <col min="3840" max="3840" width="5.7109375" style="52" customWidth="1"/>
    <col min="3841" max="3841" width="40.7109375" style="52" customWidth="1"/>
    <col min="3842" max="3848" width="18.28515625" style="52" customWidth="1"/>
    <col min="3849" max="4094" width="9.140625" style="52"/>
    <col min="4095" max="4095" width="10.7109375" style="52" customWidth="1"/>
    <col min="4096" max="4096" width="5.7109375" style="52" customWidth="1"/>
    <col min="4097" max="4097" width="40.7109375" style="52" customWidth="1"/>
    <col min="4098" max="4104" width="18.28515625" style="52" customWidth="1"/>
    <col min="4105" max="4350" width="9.140625" style="52"/>
    <col min="4351" max="4351" width="10.7109375" style="52" customWidth="1"/>
    <col min="4352" max="4352" width="5.7109375" style="52" customWidth="1"/>
    <col min="4353" max="4353" width="40.7109375" style="52" customWidth="1"/>
    <col min="4354" max="4360" width="18.28515625" style="52" customWidth="1"/>
    <col min="4361" max="4606" width="9.140625" style="52"/>
    <col min="4607" max="4607" width="10.7109375" style="52" customWidth="1"/>
    <col min="4608" max="4608" width="5.7109375" style="52" customWidth="1"/>
    <col min="4609" max="4609" width="40.7109375" style="52" customWidth="1"/>
    <col min="4610" max="4616" width="18.28515625" style="52" customWidth="1"/>
    <col min="4617" max="4862" width="9.140625" style="52"/>
    <col min="4863" max="4863" width="10.7109375" style="52" customWidth="1"/>
    <col min="4864" max="4864" width="5.7109375" style="52" customWidth="1"/>
    <col min="4865" max="4865" width="40.7109375" style="52" customWidth="1"/>
    <col min="4866" max="4872" width="18.28515625" style="52" customWidth="1"/>
    <col min="4873" max="5118" width="9.140625" style="52"/>
    <col min="5119" max="5119" width="10.7109375" style="52" customWidth="1"/>
    <col min="5120" max="5120" width="5.7109375" style="52" customWidth="1"/>
    <col min="5121" max="5121" width="40.7109375" style="52" customWidth="1"/>
    <col min="5122" max="5128" width="18.28515625" style="52" customWidth="1"/>
    <col min="5129" max="5374" width="9.140625" style="52"/>
    <col min="5375" max="5375" width="10.7109375" style="52" customWidth="1"/>
    <col min="5376" max="5376" width="5.7109375" style="52" customWidth="1"/>
    <col min="5377" max="5377" width="40.7109375" style="52" customWidth="1"/>
    <col min="5378" max="5384" width="18.28515625" style="52" customWidth="1"/>
    <col min="5385" max="5630" width="9.140625" style="52"/>
    <col min="5631" max="5631" width="10.7109375" style="52" customWidth="1"/>
    <col min="5632" max="5632" width="5.7109375" style="52" customWidth="1"/>
    <col min="5633" max="5633" width="40.7109375" style="52" customWidth="1"/>
    <col min="5634" max="5640" width="18.28515625" style="52" customWidth="1"/>
    <col min="5641" max="5886" width="9.140625" style="52"/>
    <col min="5887" max="5887" width="10.7109375" style="52" customWidth="1"/>
    <col min="5888" max="5888" width="5.7109375" style="52" customWidth="1"/>
    <col min="5889" max="5889" width="40.7109375" style="52" customWidth="1"/>
    <col min="5890" max="5896" width="18.28515625" style="52" customWidth="1"/>
    <col min="5897" max="6142" width="9.140625" style="52"/>
    <col min="6143" max="6143" width="10.7109375" style="52" customWidth="1"/>
    <col min="6144" max="6144" width="5.7109375" style="52" customWidth="1"/>
    <col min="6145" max="6145" width="40.7109375" style="52" customWidth="1"/>
    <col min="6146" max="6152" width="18.28515625" style="52" customWidth="1"/>
    <col min="6153" max="6398" width="9.140625" style="52"/>
    <col min="6399" max="6399" width="10.7109375" style="52" customWidth="1"/>
    <col min="6400" max="6400" width="5.7109375" style="52" customWidth="1"/>
    <col min="6401" max="6401" width="40.7109375" style="52" customWidth="1"/>
    <col min="6402" max="6408" width="18.28515625" style="52" customWidth="1"/>
    <col min="6409" max="6654" width="9.140625" style="52"/>
    <col min="6655" max="6655" width="10.7109375" style="52" customWidth="1"/>
    <col min="6656" max="6656" width="5.7109375" style="52" customWidth="1"/>
    <col min="6657" max="6657" width="40.7109375" style="52" customWidth="1"/>
    <col min="6658" max="6664" width="18.28515625" style="52" customWidth="1"/>
    <col min="6665" max="6910" width="9.140625" style="52"/>
    <col min="6911" max="6911" width="10.7109375" style="52" customWidth="1"/>
    <col min="6912" max="6912" width="5.7109375" style="52" customWidth="1"/>
    <col min="6913" max="6913" width="40.7109375" style="52" customWidth="1"/>
    <col min="6914" max="6920" width="18.28515625" style="52" customWidth="1"/>
    <col min="6921" max="7166" width="9.140625" style="52"/>
    <col min="7167" max="7167" width="10.7109375" style="52" customWidth="1"/>
    <col min="7168" max="7168" width="5.7109375" style="52" customWidth="1"/>
    <col min="7169" max="7169" width="40.7109375" style="52" customWidth="1"/>
    <col min="7170" max="7176" width="18.28515625" style="52" customWidth="1"/>
    <col min="7177" max="7422" width="9.140625" style="52"/>
    <col min="7423" max="7423" width="10.7109375" style="52" customWidth="1"/>
    <col min="7424" max="7424" width="5.7109375" style="52" customWidth="1"/>
    <col min="7425" max="7425" width="40.7109375" style="52" customWidth="1"/>
    <col min="7426" max="7432" width="18.28515625" style="52" customWidth="1"/>
    <col min="7433" max="7678" width="9.140625" style="52"/>
    <col min="7679" max="7679" width="10.7109375" style="52" customWidth="1"/>
    <col min="7680" max="7680" width="5.7109375" style="52" customWidth="1"/>
    <col min="7681" max="7681" width="40.7109375" style="52" customWidth="1"/>
    <col min="7682" max="7688" width="18.28515625" style="52" customWidth="1"/>
    <col min="7689" max="7934" width="9.140625" style="52"/>
    <col min="7935" max="7935" width="10.7109375" style="52" customWidth="1"/>
    <col min="7936" max="7936" width="5.7109375" style="52" customWidth="1"/>
    <col min="7937" max="7937" width="40.7109375" style="52" customWidth="1"/>
    <col min="7938" max="7944" width="18.28515625" style="52" customWidth="1"/>
    <col min="7945" max="8190" width="9.140625" style="52"/>
    <col min="8191" max="8191" width="10.7109375" style="52" customWidth="1"/>
    <col min="8192" max="8192" width="5.7109375" style="52" customWidth="1"/>
    <col min="8193" max="8193" width="40.7109375" style="52" customWidth="1"/>
    <col min="8194" max="8200" width="18.28515625" style="52" customWidth="1"/>
    <col min="8201" max="8446" width="9.140625" style="52"/>
    <col min="8447" max="8447" width="10.7109375" style="52" customWidth="1"/>
    <col min="8448" max="8448" width="5.7109375" style="52" customWidth="1"/>
    <col min="8449" max="8449" width="40.7109375" style="52" customWidth="1"/>
    <col min="8450" max="8456" width="18.28515625" style="52" customWidth="1"/>
    <col min="8457" max="8702" width="9.140625" style="52"/>
    <col min="8703" max="8703" width="10.7109375" style="52" customWidth="1"/>
    <col min="8704" max="8704" width="5.7109375" style="52" customWidth="1"/>
    <col min="8705" max="8705" width="40.7109375" style="52" customWidth="1"/>
    <col min="8706" max="8712" width="18.28515625" style="52" customWidth="1"/>
    <col min="8713" max="8958" width="9.140625" style="52"/>
    <col min="8959" max="8959" width="10.7109375" style="52" customWidth="1"/>
    <col min="8960" max="8960" width="5.7109375" style="52" customWidth="1"/>
    <col min="8961" max="8961" width="40.7109375" style="52" customWidth="1"/>
    <col min="8962" max="8968" width="18.28515625" style="52" customWidth="1"/>
    <col min="8969" max="9214" width="9.140625" style="52"/>
    <col min="9215" max="9215" width="10.7109375" style="52" customWidth="1"/>
    <col min="9216" max="9216" width="5.7109375" style="52" customWidth="1"/>
    <col min="9217" max="9217" width="40.7109375" style="52" customWidth="1"/>
    <col min="9218" max="9224" width="18.28515625" style="52" customWidth="1"/>
    <col min="9225" max="9470" width="9.140625" style="52"/>
    <col min="9471" max="9471" width="10.7109375" style="52" customWidth="1"/>
    <col min="9472" max="9472" width="5.7109375" style="52" customWidth="1"/>
    <col min="9473" max="9473" width="40.7109375" style="52" customWidth="1"/>
    <col min="9474" max="9480" width="18.28515625" style="52" customWidth="1"/>
    <col min="9481" max="9726" width="9.140625" style="52"/>
    <col min="9727" max="9727" width="10.7109375" style="52" customWidth="1"/>
    <col min="9728" max="9728" width="5.7109375" style="52" customWidth="1"/>
    <col min="9729" max="9729" width="40.7109375" style="52" customWidth="1"/>
    <col min="9730" max="9736" width="18.28515625" style="52" customWidth="1"/>
    <col min="9737" max="9982" width="9.140625" style="52"/>
    <col min="9983" max="9983" width="10.7109375" style="52" customWidth="1"/>
    <col min="9984" max="9984" width="5.7109375" style="52" customWidth="1"/>
    <col min="9985" max="9985" width="40.7109375" style="52" customWidth="1"/>
    <col min="9986" max="9992" width="18.28515625" style="52" customWidth="1"/>
    <col min="9993" max="10238" width="9.140625" style="52"/>
    <col min="10239" max="10239" width="10.7109375" style="52" customWidth="1"/>
    <col min="10240" max="10240" width="5.7109375" style="52" customWidth="1"/>
    <col min="10241" max="10241" width="40.7109375" style="52" customWidth="1"/>
    <col min="10242" max="10248" width="18.28515625" style="52" customWidth="1"/>
    <col min="10249" max="10494" width="9.140625" style="52"/>
    <col min="10495" max="10495" width="10.7109375" style="52" customWidth="1"/>
    <col min="10496" max="10496" width="5.7109375" style="52" customWidth="1"/>
    <col min="10497" max="10497" width="40.7109375" style="52" customWidth="1"/>
    <col min="10498" max="10504" width="18.28515625" style="52" customWidth="1"/>
    <col min="10505" max="10750" width="9.140625" style="52"/>
    <col min="10751" max="10751" width="10.7109375" style="52" customWidth="1"/>
    <col min="10752" max="10752" width="5.7109375" style="52" customWidth="1"/>
    <col min="10753" max="10753" width="40.7109375" style="52" customWidth="1"/>
    <col min="10754" max="10760" width="18.28515625" style="52" customWidth="1"/>
    <col min="10761" max="11006" width="9.140625" style="52"/>
    <col min="11007" max="11007" width="10.7109375" style="52" customWidth="1"/>
    <col min="11008" max="11008" width="5.7109375" style="52" customWidth="1"/>
    <col min="11009" max="11009" width="40.7109375" style="52" customWidth="1"/>
    <col min="11010" max="11016" width="18.28515625" style="52" customWidth="1"/>
    <col min="11017" max="11262" width="9.140625" style="52"/>
    <col min="11263" max="11263" width="10.7109375" style="52" customWidth="1"/>
    <col min="11264" max="11264" width="5.7109375" style="52" customWidth="1"/>
    <col min="11265" max="11265" width="40.7109375" style="52" customWidth="1"/>
    <col min="11266" max="11272" width="18.28515625" style="52" customWidth="1"/>
    <col min="11273" max="11518" width="9.140625" style="52"/>
    <col min="11519" max="11519" width="10.7109375" style="52" customWidth="1"/>
    <col min="11520" max="11520" width="5.7109375" style="52" customWidth="1"/>
    <col min="11521" max="11521" width="40.7109375" style="52" customWidth="1"/>
    <col min="11522" max="11528" width="18.28515625" style="52" customWidth="1"/>
    <col min="11529" max="11774" width="9.140625" style="52"/>
    <col min="11775" max="11775" width="10.7109375" style="52" customWidth="1"/>
    <col min="11776" max="11776" width="5.7109375" style="52" customWidth="1"/>
    <col min="11777" max="11777" width="40.7109375" style="52" customWidth="1"/>
    <col min="11778" max="11784" width="18.28515625" style="52" customWidth="1"/>
    <col min="11785" max="12030" width="9.140625" style="52"/>
    <col min="12031" max="12031" width="10.7109375" style="52" customWidth="1"/>
    <col min="12032" max="12032" width="5.7109375" style="52" customWidth="1"/>
    <col min="12033" max="12033" width="40.7109375" style="52" customWidth="1"/>
    <col min="12034" max="12040" width="18.28515625" style="52" customWidth="1"/>
    <col min="12041" max="12286" width="9.140625" style="52"/>
    <col min="12287" max="12287" width="10.7109375" style="52" customWidth="1"/>
    <col min="12288" max="12288" width="5.7109375" style="52" customWidth="1"/>
    <col min="12289" max="12289" width="40.7109375" style="52" customWidth="1"/>
    <col min="12290" max="12296" width="18.28515625" style="52" customWidth="1"/>
    <col min="12297" max="12542" width="9.140625" style="52"/>
    <col min="12543" max="12543" width="10.7109375" style="52" customWidth="1"/>
    <col min="12544" max="12544" width="5.7109375" style="52" customWidth="1"/>
    <col min="12545" max="12545" width="40.7109375" style="52" customWidth="1"/>
    <col min="12546" max="12552" width="18.28515625" style="52" customWidth="1"/>
    <col min="12553" max="12798" width="9.140625" style="52"/>
    <col min="12799" max="12799" width="10.7109375" style="52" customWidth="1"/>
    <col min="12800" max="12800" width="5.7109375" style="52" customWidth="1"/>
    <col min="12801" max="12801" width="40.7109375" style="52" customWidth="1"/>
    <col min="12802" max="12808" width="18.28515625" style="52" customWidth="1"/>
    <col min="12809" max="13054" width="9.140625" style="52"/>
    <col min="13055" max="13055" width="10.7109375" style="52" customWidth="1"/>
    <col min="13056" max="13056" width="5.7109375" style="52" customWidth="1"/>
    <col min="13057" max="13057" width="40.7109375" style="52" customWidth="1"/>
    <col min="13058" max="13064" width="18.28515625" style="52" customWidth="1"/>
    <col min="13065" max="13310" width="9.140625" style="52"/>
    <col min="13311" max="13311" width="10.7109375" style="52" customWidth="1"/>
    <col min="13312" max="13312" width="5.7109375" style="52" customWidth="1"/>
    <col min="13313" max="13313" width="40.7109375" style="52" customWidth="1"/>
    <col min="13314" max="13320" width="18.28515625" style="52" customWidth="1"/>
    <col min="13321" max="13566" width="9.140625" style="52"/>
    <col min="13567" max="13567" width="10.7109375" style="52" customWidth="1"/>
    <col min="13568" max="13568" width="5.7109375" style="52" customWidth="1"/>
    <col min="13569" max="13569" width="40.7109375" style="52" customWidth="1"/>
    <col min="13570" max="13576" width="18.28515625" style="52" customWidth="1"/>
    <col min="13577" max="13822" width="9.140625" style="52"/>
    <col min="13823" max="13823" width="10.7109375" style="52" customWidth="1"/>
    <col min="13824" max="13824" width="5.7109375" style="52" customWidth="1"/>
    <col min="13825" max="13825" width="40.7109375" style="52" customWidth="1"/>
    <col min="13826" max="13832" width="18.28515625" style="52" customWidth="1"/>
    <col min="13833" max="14078" width="9.140625" style="52"/>
    <col min="14079" max="14079" width="10.7109375" style="52" customWidth="1"/>
    <col min="14080" max="14080" width="5.7109375" style="52" customWidth="1"/>
    <col min="14081" max="14081" width="40.7109375" style="52" customWidth="1"/>
    <col min="14082" max="14088" width="18.28515625" style="52" customWidth="1"/>
    <col min="14089" max="14334" width="9.140625" style="52"/>
    <col min="14335" max="14335" width="10.7109375" style="52" customWidth="1"/>
    <col min="14336" max="14336" width="5.7109375" style="52" customWidth="1"/>
    <col min="14337" max="14337" width="40.7109375" style="52" customWidth="1"/>
    <col min="14338" max="14344" width="18.28515625" style="52" customWidth="1"/>
    <col min="14345" max="14590" width="9.140625" style="52"/>
    <col min="14591" max="14591" width="10.7109375" style="52" customWidth="1"/>
    <col min="14592" max="14592" width="5.7109375" style="52" customWidth="1"/>
    <col min="14593" max="14593" width="40.7109375" style="52" customWidth="1"/>
    <col min="14594" max="14600" width="18.28515625" style="52" customWidth="1"/>
    <col min="14601" max="14846" width="9.140625" style="52"/>
    <col min="14847" max="14847" width="10.7109375" style="52" customWidth="1"/>
    <col min="14848" max="14848" width="5.7109375" style="52" customWidth="1"/>
    <col min="14849" max="14849" width="40.7109375" style="52" customWidth="1"/>
    <col min="14850" max="14856" width="18.28515625" style="52" customWidth="1"/>
    <col min="14857" max="15102" width="9.140625" style="52"/>
    <col min="15103" max="15103" width="10.7109375" style="52" customWidth="1"/>
    <col min="15104" max="15104" width="5.7109375" style="52" customWidth="1"/>
    <col min="15105" max="15105" width="40.7109375" style="52" customWidth="1"/>
    <col min="15106" max="15112" width="18.28515625" style="52" customWidth="1"/>
    <col min="15113" max="15358" width="9.140625" style="52"/>
    <col min="15359" max="15359" width="10.7109375" style="52" customWidth="1"/>
    <col min="15360" max="15360" width="5.7109375" style="52" customWidth="1"/>
    <col min="15361" max="15361" width="40.7109375" style="52" customWidth="1"/>
    <col min="15362" max="15368" width="18.28515625" style="52" customWidth="1"/>
    <col min="15369" max="15614" width="9.140625" style="52"/>
    <col min="15615" max="15615" width="10.7109375" style="52" customWidth="1"/>
    <col min="15616" max="15616" width="5.7109375" style="52" customWidth="1"/>
    <col min="15617" max="15617" width="40.7109375" style="52" customWidth="1"/>
    <col min="15618" max="15624" width="18.28515625" style="52" customWidth="1"/>
    <col min="15625" max="15870" width="9.140625" style="52"/>
    <col min="15871" max="15871" width="10.7109375" style="52" customWidth="1"/>
    <col min="15872" max="15872" width="5.7109375" style="52" customWidth="1"/>
    <col min="15873" max="15873" width="40.7109375" style="52" customWidth="1"/>
    <col min="15874" max="15880" width="18.28515625" style="52" customWidth="1"/>
    <col min="15881" max="16126" width="9.140625" style="52"/>
    <col min="16127" max="16127" width="10.7109375" style="52" customWidth="1"/>
    <col min="16128" max="16128" width="5.7109375" style="52" customWidth="1"/>
    <col min="16129" max="16129" width="40.7109375" style="52" customWidth="1"/>
    <col min="16130" max="16136" width="18.28515625" style="52" customWidth="1"/>
    <col min="16137" max="16384" width="9.140625" style="52"/>
  </cols>
  <sheetData>
    <row r="2" spans="2:10" ht="14.45" customHeight="1" x14ac:dyDescent="0.15">
      <c r="B2" s="443"/>
      <c r="C2" s="443"/>
      <c r="D2" s="443"/>
      <c r="E2" s="443"/>
    </row>
    <row r="4" spans="2:10" ht="14.45" customHeight="1" x14ac:dyDescent="0.15">
      <c r="B4" s="53" t="str">
        <f>[3]SUSENAS!$B4</f>
        <v>DINAS PERTANIAN DAN KETAHANAN PANGAN</v>
      </c>
      <c r="C4" s="54"/>
      <c r="D4" s="54"/>
      <c r="E4" s="54"/>
      <c r="G4" s="54"/>
      <c r="H4" s="54"/>
      <c r="I4" s="55"/>
      <c r="J4" s="55" t="str">
        <f>UPPER("CAPAIAN POLA PANGAN HARAPAN KONSUMSI PANGAN PENDUDUK")</f>
        <v>CAPAIAN POLA PANGAN HARAPAN KONSUMSI PANGAN PENDUDUK</v>
      </c>
    </row>
    <row r="5" spans="2:10" ht="14.45" customHeight="1" x14ac:dyDescent="0.15">
      <c r="B5" s="53" t="str">
        <f>[3]SUSENAS!$B5</f>
        <v>KOTA PALU</v>
      </c>
      <c r="C5" s="54"/>
      <c r="G5" s="53"/>
      <c r="H5" s="53"/>
      <c r="I5" s="55"/>
      <c r="J5" s="55" t="str">
        <f>[3]SUSENAS!$X5</f>
        <v>BERDASARKAN DATA SURVEY SOSIAL EKONOMI NASIONAL</v>
      </c>
    </row>
    <row r="6" spans="2:10" ht="14.45" customHeight="1" x14ac:dyDescent="0.15">
      <c r="B6" s="53" t="str">
        <f>[3]SUSENAS!$B6</f>
        <v>JL. KAKATUA NO. 7 PALU</v>
      </c>
      <c r="C6" s="54"/>
      <c r="I6" s="55"/>
      <c r="J6" s="55" t="str">
        <f>CONCATENATE([3]SUSENAS!$X$6,"-",'[3]SASARAN PPH'!$J$11)</f>
        <v>KOTA PALU TAHUN 2019-2024</v>
      </c>
    </row>
    <row r="7" spans="2:10" ht="14.45" customHeight="1" x14ac:dyDescent="0.15">
      <c r="B7" s="53"/>
      <c r="C7" s="54"/>
      <c r="I7" s="55"/>
      <c r="J7" s="55"/>
    </row>
    <row r="8" spans="2:10" ht="14.45" customHeight="1" x14ac:dyDescent="0.15">
      <c r="B8" s="53"/>
      <c r="C8" s="54"/>
      <c r="I8" s="55"/>
      <c r="J8" s="55"/>
    </row>
    <row r="10" spans="2:10" ht="14.45" customHeight="1" x14ac:dyDescent="0.25">
      <c r="B10" s="438" t="s">
        <v>29</v>
      </c>
      <c r="C10" s="438" t="s">
        <v>79</v>
      </c>
      <c r="D10" s="439" t="s">
        <v>80</v>
      </c>
      <c r="E10" s="439"/>
      <c r="F10" s="439"/>
      <c r="G10" s="439"/>
      <c r="H10" s="439"/>
      <c r="I10" s="439"/>
      <c r="J10" s="439"/>
    </row>
    <row r="11" spans="2:10" ht="14.45" customHeight="1" x14ac:dyDescent="0.25">
      <c r="B11" s="438"/>
      <c r="C11" s="438"/>
      <c r="D11" s="56">
        <v>2016</v>
      </c>
      <c r="E11" s="56">
        <v>2017</v>
      </c>
      <c r="F11" s="56">
        <v>2018</v>
      </c>
      <c r="G11" s="56">
        <v>2019</v>
      </c>
      <c r="H11" s="56">
        <v>2020</v>
      </c>
      <c r="I11" s="56">
        <v>2021</v>
      </c>
      <c r="J11" s="56">
        <v>2022</v>
      </c>
    </row>
    <row r="12" spans="2:10" ht="14.45" customHeight="1" x14ac:dyDescent="0.25">
      <c r="B12" s="444"/>
      <c r="C12" s="444"/>
      <c r="D12" s="444"/>
      <c r="E12" s="444"/>
      <c r="F12" s="444"/>
      <c r="G12" s="444"/>
      <c r="H12" s="444"/>
      <c r="I12" s="444"/>
      <c r="J12" s="445"/>
    </row>
    <row r="13" spans="2:10" ht="14.45" customHeight="1" x14ac:dyDescent="0.25">
      <c r="B13" s="57">
        <v>1</v>
      </c>
      <c r="C13" s="58" t="s">
        <v>81</v>
      </c>
      <c r="D13" s="311">
        <v>25</v>
      </c>
      <c r="E13" s="311">
        <v>25</v>
      </c>
      <c r="F13" s="311">
        <v>25</v>
      </c>
      <c r="G13" s="311">
        <v>25</v>
      </c>
      <c r="H13" s="312">
        <v>25</v>
      </c>
      <c r="I13" s="322">
        <v>25</v>
      </c>
      <c r="J13" s="323">
        <v>25</v>
      </c>
    </row>
    <row r="14" spans="2:10" ht="14.45" customHeight="1" x14ac:dyDescent="0.25">
      <c r="B14" s="57">
        <v>2</v>
      </c>
      <c r="C14" s="58" t="s">
        <v>82</v>
      </c>
      <c r="D14" s="311">
        <v>0.7</v>
      </c>
      <c r="E14" s="311">
        <v>0.7</v>
      </c>
      <c r="F14" s="311">
        <v>0.7</v>
      </c>
      <c r="G14" s="311">
        <v>0.71525071728433087</v>
      </c>
      <c r="H14" s="312">
        <v>0.6</v>
      </c>
      <c r="I14" s="322">
        <v>0.6</v>
      </c>
      <c r="J14" s="323">
        <v>0.7</v>
      </c>
    </row>
    <row r="15" spans="2:10" ht="14.45" customHeight="1" x14ac:dyDescent="0.25">
      <c r="B15" s="57">
        <v>3</v>
      </c>
      <c r="C15" s="58" t="s">
        <v>83</v>
      </c>
      <c r="D15" s="311">
        <v>20.7</v>
      </c>
      <c r="E15" s="311">
        <v>20.7</v>
      </c>
      <c r="F15" s="311">
        <v>21</v>
      </c>
      <c r="G15" s="311">
        <v>23.14600828116922</v>
      </c>
      <c r="H15" s="312">
        <v>20.9</v>
      </c>
      <c r="I15" s="322">
        <v>19.600000000000001</v>
      </c>
      <c r="J15" s="323">
        <v>18.8</v>
      </c>
    </row>
    <row r="16" spans="2:10" ht="14.45" customHeight="1" x14ac:dyDescent="0.25">
      <c r="B16" s="57">
        <v>4</v>
      </c>
      <c r="C16" s="58" t="s">
        <v>84</v>
      </c>
      <c r="D16" s="311">
        <v>4.5</v>
      </c>
      <c r="E16" s="311">
        <v>4.5</v>
      </c>
      <c r="F16" s="311">
        <v>5</v>
      </c>
      <c r="G16" s="311">
        <v>4.9360974540534244</v>
      </c>
      <c r="H16" s="312">
        <v>5</v>
      </c>
      <c r="I16" s="322">
        <v>5</v>
      </c>
      <c r="J16" s="324">
        <v>5</v>
      </c>
    </row>
    <row r="17" spans="2:10" ht="14.45" customHeight="1" x14ac:dyDescent="0.25">
      <c r="B17" s="57">
        <v>5</v>
      </c>
      <c r="C17" s="58" t="s">
        <v>85</v>
      </c>
      <c r="D17" s="311">
        <v>0.7</v>
      </c>
      <c r="E17" s="311">
        <v>0.7</v>
      </c>
      <c r="F17" s="311">
        <v>0.4</v>
      </c>
      <c r="G17" s="311">
        <v>0.63596456865533391</v>
      </c>
      <c r="H17" s="312">
        <v>0.4</v>
      </c>
      <c r="I17" s="322">
        <v>0.5</v>
      </c>
      <c r="J17" s="324">
        <v>0.5</v>
      </c>
    </row>
    <row r="18" spans="2:10" ht="14.45" customHeight="1" x14ac:dyDescent="0.25">
      <c r="B18" s="57">
        <v>6</v>
      </c>
      <c r="C18" s="58" t="s">
        <v>86</v>
      </c>
      <c r="D18" s="311">
        <v>6</v>
      </c>
      <c r="E18" s="311">
        <v>6</v>
      </c>
      <c r="F18" s="311">
        <v>5.6</v>
      </c>
      <c r="G18" s="311">
        <v>6.2930346576860403</v>
      </c>
      <c r="H18" s="312">
        <v>7</v>
      </c>
      <c r="I18" s="322">
        <v>4.9000000000000004</v>
      </c>
      <c r="J18" s="323">
        <v>6.6</v>
      </c>
    </row>
    <row r="19" spans="2:10" ht="14.45" customHeight="1" x14ac:dyDescent="0.25">
      <c r="B19" s="57">
        <v>7</v>
      </c>
      <c r="C19" s="58" t="s">
        <v>87</v>
      </c>
      <c r="D19" s="311">
        <v>1.7</v>
      </c>
      <c r="E19" s="311">
        <v>1.7</v>
      </c>
      <c r="F19" s="311">
        <v>1.7</v>
      </c>
      <c r="G19" s="311">
        <v>1.6648927442933421</v>
      </c>
      <c r="H19" s="312">
        <v>1.9</v>
      </c>
      <c r="I19" s="322">
        <v>1.7</v>
      </c>
      <c r="J19" s="325">
        <v>1.5</v>
      </c>
    </row>
    <row r="20" spans="2:10" ht="14.45" customHeight="1" x14ac:dyDescent="0.25">
      <c r="B20" s="57">
        <v>8</v>
      </c>
      <c r="C20" s="58" t="s">
        <v>88</v>
      </c>
      <c r="D20" s="311">
        <v>18.8</v>
      </c>
      <c r="E20" s="311">
        <v>18.8</v>
      </c>
      <c r="F20" s="311">
        <v>23.4</v>
      </c>
      <c r="G20" s="311">
        <v>27.860970479339752</v>
      </c>
      <c r="H20" s="312">
        <v>28.8</v>
      </c>
      <c r="I20" s="322">
        <v>22</v>
      </c>
      <c r="J20" s="325">
        <v>22.3</v>
      </c>
    </row>
    <row r="21" spans="2:10" ht="14.45" customHeight="1" x14ac:dyDescent="0.25">
      <c r="B21" s="57">
        <v>9</v>
      </c>
      <c r="C21" s="58" t="s">
        <v>89</v>
      </c>
      <c r="D21" s="311">
        <v>0</v>
      </c>
      <c r="E21" s="311">
        <v>0</v>
      </c>
      <c r="F21" s="311">
        <v>0</v>
      </c>
      <c r="G21" s="311">
        <v>0</v>
      </c>
      <c r="H21" s="312">
        <v>0</v>
      </c>
      <c r="I21" s="322">
        <v>0</v>
      </c>
      <c r="J21" s="326" t="s">
        <v>492</v>
      </c>
    </row>
    <row r="22" spans="2:10" ht="14.45" customHeight="1" x14ac:dyDescent="0.25">
      <c r="B22" s="446"/>
      <c r="C22" s="436"/>
      <c r="D22" s="436"/>
      <c r="E22" s="436"/>
      <c r="F22" s="436"/>
      <c r="G22" s="436"/>
      <c r="H22" s="436"/>
      <c r="I22" s="436"/>
      <c r="J22" s="437"/>
    </row>
    <row r="23" spans="2:10" ht="14.45" customHeight="1" x14ac:dyDescent="0.25">
      <c r="B23" s="60"/>
      <c r="C23" s="58" t="s">
        <v>90</v>
      </c>
      <c r="D23" s="68">
        <f>SUM(D13:D21)</f>
        <v>78.100000000000009</v>
      </c>
      <c r="E23" s="68">
        <f t="shared" ref="E23:F23" si="0">SUM(E13:E21)</f>
        <v>78.100000000000009</v>
      </c>
      <c r="F23" s="68">
        <f t="shared" si="0"/>
        <v>82.800000000000011</v>
      </c>
      <c r="G23" s="68">
        <v>90.252218902481445</v>
      </c>
      <c r="H23" s="68">
        <v>80.599999999999994</v>
      </c>
      <c r="I23" s="68">
        <v>79.2</v>
      </c>
      <c r="J23" s="68">
        <v>80.3</v>
      </c>
    </row>
    <row r="24" spans="2:10" ht="14.45" customHeight="1" x14ac:dyDescent="0.25">
      <c r="I24" s="313"/>
    </row>
    <row r="26" spans="2:10" ht="14.45" customHeight="1" x14ac:dyDescent="0.25">
      <c r="D26" s="62"/>
      <c r="E26" s="63"/>
      <c r="F26" s="63"/>
      <c r="G26" s="63"/>
      <c r="H26" s="63"/>
      <c r="I26" s="62"/>
      <c r="J26" s="62"/>
    </row>
    <row r="27" spans="2:10" ht="14.45" customHeight="1" x14ac:dyDescent="0.25">
      <c r="D27" s="62"/>
      <c r="E27" s="63"/>
      <c r="F27" s="63"/>
      <c r="G27" s="63"/>
      <c r="H27" s="63"/>
      <c r="I27" s="62"/>
      <c r="J27" s="62"/>
    </row>
    <row r="28" spans="2:10" ht="14.45" customHeight="1" x14ac:dyDescent="0.25">
      <c r="B28" s="438" t="s">
        <v>29</v>
      </c>
      <c r="C28" s="438" t="s">
        <v>79</v>
      </c>
      <c r="D28" s="439" t="s">
        <v>91</v>
      </c>
      <c r="E28" s="439"/>
      <c r="F28" s="439"/>
      <c r="G28" s="439"/>
      <c r="H28" s="439"/>
      <c r="I28" s="439"/>
      <c r="J28" s="439"/>
    </row>
    <row r="29" spans="2:10" ht="14.45" customHeight="1" x14ac:dyDescent="0.25">
      <c r="B29" s="438"/>
      <c r="C29" s="438"/>
      <c r="D29" s="56">
        <v>2016</v>
      </c>
      <c r="E29" s="56">
        <v>2017</v>
      </c>
      <c r="F29" s="56">
        <v>2018</v>
      </c>
      <c r="G29" s="56">
        <v>2019</v>
      </c>
      <c r="H29" s="56">
        <v>2020</v>
      </c>
      <c r="I29" s="56">
        <v>2021</v>
      </c>
      <c r="J29" s="56">
        <v>2022</v>
      </c>
    </row>
    <row r="30" spans="2:10" ht="14.45" customHeight="1" x14ac:dyDescent="0.25">
      <c r="B30" s="440"/>
      <c r="C30" s="441"/>
      <c r="D30" s="441"/>
      <c r="E30" s="441"/>
      <c r="F30" s="441"/>
      <c r="G30" s="441"/>
      <c r="H30" s="441"/>
      <c r="I30" s="441"/>
      <c r="J30" s="442"/>
    </row>
    <row r="31" spans="2:10" ht="14.45" customHeight="1" x14ac:dyDescent="0.25">
      <c r="B31" s="57">
        <v>1</v>
      </c>
      <c r="C31" s="58" t="s">
        <v>81</v>
      </c>
      <c r="D31" s="311">
        <v>1257</v>
      </c>
      <c r="E31" s="311">
        <v>1240.2</v>
      </c>
      <c r="F31" s="311">
        <v>1251.9000000000001</v>
      </c>
      <c r="G31" s="311">
        <v>1312.6973422970188</v>
      </c>
      <c r="H31" s="207">
        <v>1307.8</v>
      </c>
      <c r="I31" s="314">
        <v>1311</v>
      </c>
      <c r="J31" s="327">
        <v>1128.5999999999999</v>
      </c>
    </row>
    <row r="32" spans="2:10" ht="14.45" customHeight="1" x14ac:dyDescent="0.25">
      <c r="B32" s="57">
        <v>2</v>
      </c>
      <c r="C32" s="58" t="s">
        <v>82</v>
      </c>
      <c r="D32" s="311">
        <v>21.6</v>
      </c>
      <c r="E32" s="311">
        <v>29.7</v>
      </c>
      <c r="F32" s="311">
        <v>27.2</v>
      </c>
      <c r="G32" s="311">
        <v>28.610028691373234</v>
      </c>
      <c r="H32" s="207">
        <v>25.9</v>
      </c>
      <c r="I32" s="314">
        <v>24</v>
      </c>
      <c r="J32" s="328">
        <v>30</v>
      </c>
    </row>
    <row r="33" spans="2:10" ht="14.45" customHeight="1" x14ac:dyDescent="0.25">
      <c r="B33" s="57">
        <v>3</v>
      </c>
      <c r="C33" s="58" t="s">
        <v>83</v>
      </c>
      <c r="D33" s="311">
        <v>267.3</v>
      </c>
      <c r="E33" s="311">
        <v>206.5</v>
      </c>
      <c r="F33" s="311">
        <v>210.5</v>
      </c>
      <c r="G33" s="311">
        <v>231.46008281169219</v>
      </c>
      <c r="H33" s="207">
        <v>219.2</v>
      </c>
      <c r="I33" s="314">
        <v>206</v>
      </c>
      <c r="J33" s="328">
        <v>197.3</v>
      </c>
    </row>
    <row r="34" spans="2:10" ht="14.45" customHeight="1" x14ac:dyDescent="0.25">
      <c r="B34" s="57">
        <v>4</v>
      </c>
      <c r="C34" s="58" t="s">
        <v>84</v>
      </c>
      <c r="D34" s="311">
        <v>198.3</v>
      </c>
      <c r="E34" s="311">
        <v>181.8</v>
      </c>
      <c r="F34" s="311">
        <v>207.9</v>
      </c>
      <c r="G34" s="311">
        <v>197.44389816213697</v>
      </c>
      <c r="H34" s="207">
        <v>221.6</v>
      </c>
      <c r="I34" s="314">
        <v>241</v>
      </c>
      <c r="J34" s="328">
        <v>226.2</v>
      </c>
    </row>
    <row r="35" spans="2:10" ht="14.45" customHeight="1" x14ac:dyDescent="0.25">
      <c r="B35" s="57">
        <v>5</v>
      </c>
      <c r="C35" s="58" t="s">
        <v>85</v>
      </c>
      <c r="D35" s="311">
        <v>39.9</v>
      </c>
      <c r="E35" s="311">
        <v>27</v>
      </c>
      <c r="F35" s="311">
        <v>18</v>
      </c>
      <c r="G35" s="311">
        <v>25.438582746213356</v>
      </c>
      <c r="H35" s="207">
        <v>18.7</v>
      </c>
      <c r="I35" s="314">
        <v>19</v>
      </c>
      <c r="J35" s="328">
        <v>21.3</v>
      </c>
    </row>
    <row r="36" spans="2:10" ht="14.45" customHeight="1" x14ac:dyDescent="0.25">
      <c r="B36" s="57">
        <v>6</v>
      </c>
      <c r="C36" s="58" t="s">
        <v>86</v>
      </c>
      <c r="D36" s="311">
        <v>70.7</v>
      </c>
      <c r="E36" s="311">
        <v>59.7</v>
      </c>
      <c r="F36" s="311">
        <v>56.2</v>
      </c>
      <c r="G36" s="311">
        <v>62.930346576860401</v>
      </c>
      <c r="H36" s="207">
        <v>73.599999999999994</v>
      </c>
      <c r="I36" s="314">
        <v>52</v>
      </c>
      <c r="J36" s="328">
        <v>68.8</v>
      </c>
    </row>
    <row r="37" spans="2:10" ht="18.75" customHeight="1" x14ac:dyDescent="0.25">
      <c r="B37" s="57">
        <v>7</v>
      </c>
      <c r="C37" s="58" t="s">
        <v>87</v>
      </c>
      <c r="D37" s="311">
        <v>96.2</v>
      </c>
      <c r="E37" s="311">
        <v>69.5</v>
      </c>
      <c r="F37" s="311">
        <v>67.900000000000006</v>
      </c>
      <c r="G37" s="311">
        <v>66.595709771733681</v>
      </c>
      <c r="H37" s="207">
        <v>79</v>
      </c>
      <c r="I37" s="314">
        <v>70</v>
      </c>
      <c r="J37" s="328">
        <v>63.1</v>
      </c>
    </row>
    <row r="38" spans="2:10" ht="14.45" customHeight="1" x14ac:dyDescent="0.25">
      <c r="B38" s="57">
        <v>8</v>
      </c>
      <c r="C38" s="58" t="s">
        <v>88</v>
      </c>
      <c r="D38" s="311">
        <v>114.1</v>
      </c>
      <c r="E38" s="311">
        <v>75.099999999999994</v>
      </c>
      <c r="F38" s="311">
        <v>93.5</v>
      </c>
      <c r="G38" s="311">
        <v>111.44388191735902</v>
      </c>
      <c r="H38" s="207">
        <v>120.8</v>
      </c>
      <c r="I38" s="314">
        <v>92</v>
      </c>
      <c r="J38" s="328">
        <v>93.6</v>
      </c>
    </row>
    <row r="39" spans="2:10" ht="14.45" customHeight="1" x14ac:dyDescent="0.25">
      <c r="B39" s="57">
        <v>9</v>
      </c>
      <c r="C39" s="58" t="s">
        <v>89</v>
      </c>
      <c r="D39" s="311">
        <v>25</v>
      </c>
      <c r="E39" s="311">
        <v>18.7</v>
      </c>
      <c r="F39" s="311">
        <v>26.7</v>
      </c>
      <c r="G39" s="311">
        <v>31.162574337849691</v>
      </c>
      <c r="H39" s="207">
        <v>27.1</v>
      </c>
      <c r="I39" s="314">
        <v>27</v>
      </c>
      <c r="J39" s="328">
        <v>32</v>
      </c>
    </row>
    <row r="40" spans="2:10" ht="14.45" customHeight="1" x14ac:dyDescent="0.25">
      <c r="B40" s="434"/>
      <c r="C40" s="435"/>
      <c r="D40" s="436"/>
      <c r="E40" s="436"/>
      <c r="F40" s="436"/>
      <c r="G40" s="436"/>
      <c r="H40" s="436"/>
      <c r="I40" s="436"/>
      <c r="J40" s="437"/>
    </row>
    <row r="41" spans="2:10" ht="14.45" customHeight="1" x14ac:dyDescent="0.25">
      <c r="B41" s="60"/>
      <c r="C41" s="58" t="s">
        <v>90</v>
      </c>
      <c r="D41" s="68">
        <f>SUM(D31:D39)</f>
        <v>2090.1</v>
      </c>
      <c r="E41" s="68">
        <f>SUM(E31:E39)</f>
        <v>1908.2</v>
      </c>
      <c r="F41" s="68">
        <f>SUM(F31:F39)</f>
        <v>1959.8000000000004</v>
      </c>
      <c r="G41" s="68">
        <v>2067.7824473122373</v>
      </c>
      <c r="H41" s="68">
        <f>SUM(H31:H39)</f>
        <v>2093.6999999999998</v>
      </c>
      <c r="I41" s="68">
        <v>2041.5</v>
      </c>
      <c r="J41" s="68">
        <v>1860.8</v>
      </c>
    </row>
    <row r="42" spans="2:10" ht="14.45" customHeight="1" x14ac:dyDescent="0.25">
      <c r="C42" s="64"/>
      <c r="D42" s="65"/>
      <c r="E42" s="66"/>
      <c r="F42" s="66"/>
      <c r="G42" s="66"/>
      <c r="H42" s="66"/>
      <c r="I42" s="67"/>
      <c r="J42" s="67"/>
    </row>
    <row r="43" spans="2:10" ht="14.45" customHeight="1" x14ac:dyDescent="0.25">
      <c r="C43" s="64"/>
      <c r="D43" s="65"/>
      <c r="E43" s="66"/>
      <c r="F43" s="66"/>
      <c r="G43" s="66"/>
      <c r="H43" s="66"/>
      <c r="I43" s="315"/>
      <c r="J43" s="67"/>
    </row>
    <row r="44" spans="2:10" ht="14.45" customHeight="1" x14ac:dyDescent="0.25">
      <c r="C44" s="64"/>
      <c r="D44" s="65"/>
      <c r="E44" s="66"/>
      <c r="F44" s="66"/>
      <c r="G44" s="66"/>
      <c r="H44" s="66"/>
      <c r="I44" s="67"/>
      <c r="J44" s="67"/>
    </row>
    <row r="45" spans="2:10" ht="14.45" customHeight="1" x14ac:dyDescent="0.25">
      <c r="C45" s="64"/>
      <c r="D45" s="65"/>
      <c r="E45" s="66"/>
      <c r="F45" s="66"/>
      <c r="G45" s="66"/>
      <c r="H45" s="66"/>
      <c r="I45" s="67"/>
      <c r="J45" s="67"/>
    </row>
    <row r="46" spans="2:10" ht="14.45" customHeight="1" x14ac:dyDescent="0.25">
      <c r="C46" s="64"/>
      <c r="D46" s="65"/>
      <c r="E46" s="66"/>
      <c r="F46" s="66"/>
      <c r="G46" s="66"/>
      <c r="H46" s="66"/>
      <c r="I46" s="67"/>
      <c r="J46" s="67"/>
    </row>
    <row r="47" spans="2:10" ht="14.45" customHeight="1" x14ac:dyDescent="0.25">
      <c r="B47" s="438" t="s">
        <v>29</v>
      </c>
      <c r="C47" s="438" t="s">
        <v>79</v>
      </c>
      <c r="D47" s="439" t="s">
        <v>413</v>
      </c>
      <c r="E47" s="439"/>
      <c r="F47" s="439"/>
      <c r="G47" s="439"/>
      <c r="H47" s="439"/>
      <c r="I47" s="439"/>
      <c r="J47" s="439"/>
    </row>
    <row r="48" spans="2:10" ht="14.45" customHeight="1" x14ac:dyDescent="0.25">
      <c r="B48" s="438"/>
      <c r="C48" s="438"/>
      <c r="D48" s="56">
        <v>2016</v>
      </c>
      <c r="E48" s="56">
        <v>2017</v>
      </c>
      <c r="F48" s="56">
        <v>2018</v>
      </c>
      <c r="G48" s="56">
        <v>2019</v>
      </c>
      <c r="H48" s="56">
        <v>2020</v>
      </c>
      <c r="I48" s="56">
        <v>2021</v>
      </c>
      <c r="J48" s="56">
        <v>2022</v>
      </c>
    </row>
    <row r="49" spans="2:10" ht="14.45" customHeight="1" x14ac:dyDescent="0.25">
      <c r="B49" s="440"/>
      <c r="C49" s="441"/>
      <c r="D49" s="441"/>
      <c r="E49" s="441"/>
      <c r="F49" s="441"/>
      <c r="G49" s="441"/>
      <c r="H49" s="441"/>
      <c r="I49" s="441"/>
      <c r="J49" s="442"/>
    </row>
    <row r="50" spans="2:10" ht="14.45" customHeight="1" x14ac:dyDescent="0.2">
      <c r="B50" s="57">
        <v>1</v>
      </c>
      <c r="C50" s="58" t="s">
        <v>81</v>
      </c>
      <c r="D50" s="223">
        <v>29.7</v>
      </c>
      <c r="E50" s="59">
        <f>SUM('[4]POLA KONSUMSI'!$N$15:$N$17)</f>
        <v>29.07007061106215</v>
      </c>
      <c r="F50" s="59">
        <f>SUM('[5]POLA KONSUMSI'!$N$15:$N$17)</f>
        <v>29.465727108146162</v>
      </c>
      <c r="G50" s="208">
        <v>31.6</v>
      </c>
      <c r="H50" s="207">
        <v>30.9</v>
      </c>
      <c r="I50" s="207">
        <v>30.7</v>
      </c>
      <c r="J50" s="328">
        <v>26</v>
      </c>
    </row>
    <row r="51" spans="2:10" ht="14.45" customHeight="1" x14ac:dyDescent="0.2">
      <c r="B51" s="57">
        <v>2</v>
      </c>
      <c r="C51" s="58" t="s">
        <v>82</v>
      </c>
      <c r="D51" s="223">
        <v>0.2</v>
      </c>
      <c r="E51" s="59">
        <f>SUM('[4]POLA KONSUMSI'!$N$20:$N$24)</f>
        <v>0.25041497892075903</v>
      </c>
      <c r="F51" s="59">
        <f>SUM('[5]POLA KONSUMSI'!$N$20:$N$24)</f>
        <v>0.21493277630564619</v>
      </c>
      <c r="G51" s="208">
        <v>0.3</v>
      </c>
      <c r="H51" s="207">
        <v>0.2</v>
      </c>
      <c r="I51" s="207">
        <v>0.2</v>
      </c>
      <c r="J51" s="328">
        <v>0.3</v>
      </c>
    </row>
    <row r="52" spans="2:10" ht="14.45" customHeight="1" x14ac:dyDescent="0.2">
      <c r="B52" s="57">
        <v>3</v>
      </c>
      <c r="C52" s="58" t="s">
        <v>83</v>
      </c>
      <c r="D52" s="223">
        <v>28.7</v>
      </c>
      <c r="E52" s="59">
        <f>SUM('[4]POLA KONSUMSI'!$N$27:$N$31)</f>
        <v>20.967879034212189</v>
      </c>
      <c r="F52" s="59">
        <f>SUM('[5]POLA KONSUMSI'!$N$27:$N$31)</f>
        <v>19.921551357395096</v>
      </c>
      <c r="G52" s="208">
        <v>22.8</v>
      </c>
      <c r="H52" s="207">
        <v>20.399999999999999</v>
      </c>
      <c r="I52" s="207">
        <v>19.3</v>
      </c>
      <c r="J52" s="328">
        <v>20.9</v>
      </c>
    </row>
    <row r="53" spans="2:10" ht="14.45" customHeight="1" x14ac:dyDescent="0.2">
      <c r="B53" s="57">
        <v>4</v>
      </c>
      <c r="C53" s="58" t="s">
        <v>84</v>
      </c>
      <c r="D53" s="223">
        <v>0</v>
      </c>
      <c r="E53" s="59">
        <f>SUM('[4]POLA KONSUMSI'!$N$34:$N$36)</f>
        <v>4.202157866471385E-2</v>
      </c>
      <c r="F53" s="59">
        <f>SUM('[5]POLA KONSUMSI'!$N$34:$N$36)</f>
        <v>4.9973550010717273E-2</v>
      </c>
      <c r="G53" s="208">
        <v>0</v>
      </c>
      <c r="H53" s="207">
        <v>0</v>
      </c>
      <c r="I53" s="207">
        <v>0</v>
      </c>
      <c r="J53" s="328">
        <v>0</v>
      </c>
    </row>
    <row r="54" spans="2:10" ht="14.45" customHeight="1" x14ac:dyDescent="0.2">
      <c r="B54" s="57">
        <v>5</v>
      </c>
      <c r="C54" s="58" t="s">
        <v>85</v>
      </c>
      <c r="D54" s="223">
        <v>0.4</v>
      </c>
      <c r="E54" s="59">
        <f>SUM('[4]POLA KONSUMSI'!$N$39:$N$40)</f>
        <v>0.33838381465933509</v>
      </c>
      <c r="F54" s="59">
        <f>SUM('[5]POLA KONSUMSI'!$N$39:$N$40)</f>
        <v>0.23766976707768822</v>
      </c>
      <c r="G54" s="208">
        <v>0.3</v>
      </c>
      <c r="H54" s="207">
        <v>0.2</v>
      </c>
      <c r="I54" s="207">
        <v>0.2</v>
      </c>
      <c r="J54" s="328">
        <v>0.3</v>
      </c>
    </row>
    <row r="55" spans="2:10" ht="14.45" customHeight="1" x14ac:dyDescent="0.2">
      <c r="B55" s="57">
        <v>6</v>
      </c>
      <c r="C55" s="58" t="s">
        <v>86</v>
      </c>
      <c r="D55" s="223">
        <v>7.7</v>
      </c>
      <c r="E55" s="59">
        <f>SUM('[4]POLA KONSUMSI'!$N$43:$N$46)</f>
        <v>6.3628752048535446</v>
      </c>
      <c r="F55" s="59">
        <f>SUM('[5]POLA KONSUMSI'!$N$43:$N$46)</f>
        <v>5.90673336656213</v>
      </c>
      <c r="G55" s="208">
        <v>6.7</v>
      </c>
      <c r="H55" s="207">
        <v>8</v>
      </c>
      <c r="I55" s="207">
        <v>5.6</v>
      </c>
      <c r="J55" s="328">
        <v>6.5</v>
      </c>
    </row>
    <row r="56" spans="2:10" ht="14.45" customHeight="1" x14ac:dyDescent="0.2">
      <c r="B56" s="57">
        <v>7</v>
      </c>
      <c r="C56" s="58" t="s">
        <v>87</v>
      </c>
      <c r="D56" s="223">
        <v>0</v>
      </c>
      <c r="E56" s="59">
        <f>SUM('[4]POLA KONSUMSI'!$N$49:$N$50)</f>
        <v>4.8047917341822462E-2</v>
      </c>
      <c r="F56" s="59">
        <f>SUM('[5]POLA KONSUMSI'!$N$49:$N$50)</f>
        <v>5.4500487936511792E-2</v>
      </c>
      <c r="G56" s="208">
        <v>0</v>
      </c>
      <c r="H56" s="207">
        <v>0.1</v>
      </c>
      <c r="I56" s="207">
        <v>0.1</v>
      </c>
      <c r="J56" s="328">
        <v>0</v>
      </c>
    </row>
    <row r="57" spans="2:10" ht="14.45" customHeight="1" x14ac:dyDescent="0.2">
      <c r="B57" s="57">
        <v>8</v>
      </c>
      <c r="C57" s="58" t="s">
        <v>88</v>
      </c>
      <c r="D57" s="223">
        <v>3.5</v>
      </c>
      <c r="E57" s="59">
        <f>SUM('[4]POLA KONSUMSI'!$N$53:$N$54)</f>
        <v>2.0664842657316491</v>
      </c>
      <c r="F57" s="59">
        <f>SUM('[5]POLA KONSUMSI'!$N$53:$N$54)</f>
        <v>3.142613820224442</v>
      </c>
      <c r="G57" s="208">
        <v>3.8</v>
      </c>
      <c r="H57" s="207">
        <v>4</v>
      </c>
      <c r="I57" s="207">
        <v>3.4</v>
      </c>
      <c r="J57" s="328">
        <v>3.5</v>
      </c>
    </row>
    <row r="58" spans="2:10" ht="14.45" customHeight="1" x14ac:dyDescent="0.2">
      <c r="B58" s="57">
        <v>9</v>
      </c>
      <c r="C58" s="58" t="s">
        <v>89</v>
      </c>
      <c r="D58" s="223">
        <v>0.9</v>
      </c>
      <c r="E58" s="59">
        <f>SUM('[4]POLA KONSUMSI'!$N$57:$N$58)</f>
        <v>0.72230070361865362</v>
      </c>
      <c r="F58" s="59">
        <f>SUM('[5]POLA KONSUMSI'!$N$57:$N$58)</f>
        <v>0.68827074489362716</v>
      </c>
      <c r="G58" s="208">
        <v>0.8</v>
      </c>
      <c r="H58" s="207">
        <v>0.8</v>
      </c>
      <c r="I58" s="207">
        <v>0.7</v>
      </c>
      <c r="J58" s="328">
        <v>1.2</v>
      </c>
    </row>
    <row r="59" spans="2:10" ht="14.45" customHeight="1" x14ac:dyDescent="0.25">
      <c r="B59" s="434"/>
      <c r="C59" s="435"/>
      <c r="D59" s="435"/>
      <c r="E59" s="435"/>
      <c r="F59" s="435"/>
      <c r="G59" s="435"/>
      <c r="H59" s="436"/>
      <c r="I59" s="436"/>
      <c r="J59" s="437"/>
    </row>
    <row r="60" spans="2:10" ht="14.45" customHeight="1" x14ac:dyDescent="0.25">
      <c r="B60" s="206"/>
      <c r="C60" s="58" t="s">
        <v>90</v>
      </c>
      <c r="D60" s="68">
        <f>SUM(D50:D58)</f>
        <v>71.099999999999994</v>
      </c>
      <c r="E60" s="68">
        <f>SUM(E50:E58)</f>
        <v>59.868478109064817</v>
      </c>
      <c r="F60" s="68">
        <f>SUM(F50:F58)</f>
        <v>59.681972978552025</v>
      </c>
      <c r="G60" s="68">
        <f>SUM(G50:G58)</f>
        <v>66.3</v>
      </c>
      <c r="H60" s="68">
        <f>SUM(H50:H58)</f>
        <v>64.600000000000009</v>
      </c>
      <c r="I60" s="68">
        <v>60.4</v>
      </c>
      <c r="J60" s="68">
        <v>58.8</v>
      </c>
    </row>
    <row r="61" spans="2:10" ht="14.45" customHeight="1" x14ac:dyDescent="0.25">
      <c r="C61" s="64"/>
      <c r="D61" s="65"/>
      <c r="E61" s="66"/>
      <c r="F61" s="66"/>
      <c r="G61" s="66"/>
      <c r="H61" s="66"/>
      <c r="I61" s="67"/>
      <c r="J61" s="67"/>
    </row>
    <row r="62" spans="2:10" ht="14.45" customHeight="1" x14ac:dyDescent="0.25">
      <c r="C62" s="64"/>
      <c r="D62" s="65"/>
      <c r="E62" s="66"/>
      <c r="F62" s="66"/>
      <c r="G62" s="66"/>
      <c r="H62" s="66"/>
      <c r="I62" s="315"/>
      <c r="J62" s="67"/>
    </row>
    <row r="63" spans="2:10" ht="14.45" customHeight="1" x14ac:dyDescent="0.25">
      <c r="C63" s="64"/>
      <c r="D63" s="65"/>
      <c r="E63" s="66"/>
      <c r="F63" s="66"/>
      <c r="G63" s="66"/>
      <c r="H63" s="66"/>
      <c r="I63" s="67"/>
      <c r="J63" s="67"/>
    </row>
    <row r="64" spans="2:10" ht="14.45" customHeight="1" x14ac:dyDescent="0.25">
      <c r="C64" s="64"/>
      <c r="D64" s="65"/>
      <c r="E64" s="66"/>
      <c r="F64" s="66"/>
      <c r="G64" s="66"/>
      <c r="H64" s="66"/>
      <c r="I64" s="67"/>
      <c r="J64" s="67"/>
    </row>
  </sheetData>
  <mergeCells count="16">
    <mergeCell ref="B30:J30"/>
    <mergeCell ref="B28:B29"/>
    <mergeCell ref="C28:C29"/>
    <mergeCell ref="D28:J28"/>
    <mergeCell ref="B2:E2"/>
    <mergeCell ref="B10:B11"/>
    <mergeCell ref="C10:C11"/>
    <mergeCell ref="D10:J10"/>
    <mergeCell ref="B12:J12"/>
    <mergeCell ref="B22:J22"/>
    <mergeCell ref="B59:J59"/>
    <mergeCell ref="B40:J40"/>
    <mergeCell ref="B47:B48"/>
    <mergeCell ref="C47:C48"/>
    <mergeCell ref="D47:J47"/>
    <mergeCell ref="B49:J49"/>
  </mergeCells>
  <pageMargins left="0.98425196850393704" right="0.39370078740157483" top="0.98425196850393704" bottom="0.98425196850393704" header="0.51181102362204722" footer="0.51181102362204722"/>
  <pageSetup paperSize="9" scale="50" orientation="portrait" horizontalDpi="4294967293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Y107"/>
  <sheetViews>
    <sheetView topLeftCell="A85" zoomScale="115" zoomScaleNormal="115" workbookViewId="0">
      <selection activeCell="E94" sqref="E94"/>
    </sheetView>
  </sheetViews>
  <sheetFormatPr defaultRowHeight="15" x14ac:dyDescent="0.25"/>
  <cols>
    <col min="1" max="1" width="5.42578125" customWidth="1"/>
    <col min="2" max="2" width="21.140625" customWidth="1"/>
    <col min="3" max="4" width="12.7109375" bestFit="1" customWidth="1"/>
    <col min="5" max="7" width="11.5703125" bestFit="1" customWidth="1"/>
    <col min="8" max="8" width="11.5703125" customWidth="1"/>
    <col min="9" max="12" width="11.5703125" bestFit="1" customWidth="1"/>
    <col min="13" max="13" width="11.5703125" customWidth="1"/>
    <col min="14" max="14" width="11.5703125" bestFit="1" customWidth="1"/>
    <col min="15" max="15" width="12.7109375" bestFit="1" customWidth="1"/>
    <col min="16" max="16" width="10.5703125" bestFit="1" customWidth="1"/>
    <col min="17" max="17" width="13.7109375" customWidth="1"/>
    <col min="18" max="18" width="15.85546875" customWidth="1"/>
    <col min="19" max="19" width="13.7109375" customWidth="1"/>
    <col min="20" max="20" width="17.140625" customWidth="1"/>
    <col min="21" max="21" width="13.7109375" customWidth="1"/>
    <col min="22" max="22" width="7" customWidth="1"/>
    <col min="23" max="23" width="5.85546875" customWidth="1"/>
    <col min="24" max="24" width="7.28515625" customWidth="1"/>
    <col min="25" max="25" width="4" customWidth="1"/>
    <col min="26" max="26" width="12.42578125" customWidth="1"/>
  </cols>
  <sheetData>
    <row r="1" spans="1:25" ht="18" x14ac:dyDescent="0.25">
      <c r="A1" s="447" t="s">
        <v>414</v>
      </c>
      <c r="B1" s="447"/>
      <c r="C1" s="447"/>
      <c r="D1" s="447"/>
      <c r="E1" s="447"/>
      <c r="F1" s="447"/>
      <c r="G1" s="447"/>
      <c r="H1" s="447"/>
      <c r="I1" s="447"/>
      <c r="J1" s="447"/>
      <c r="K1" s="447"/>
      <c r="L1" s="447"/>
      <c r="M1" s="447"/>
      <c r="N1" s="447"/>
      <c r="O1" s="447"/>
    </row>
    <row r="2" spans="1:25" ht="18" x14ac:dyDescent="0.25">
      <c r="A2" s="459" t="s">
        <v>415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</row>
    <row r="3" spans="1:25" ht="18" x14ac:dyDescent="0.25">
      <c r="B3" s="209"/>
      <c r="C3" s="209"/>
      <c r="D3" s="209"/>
      <c r="E3" s="209"/>
      <c r="F3" s="209"/>
      <c r="G3" s="209"/>
      <c r="H3" s="209"/>
      <c r="I3" s="209"/>
      <c r="J3" s="209"/>
      <c r="K3" s="209"/>
      <c r="L3" s="209"/>
    </row>
    <row r="4" spans="1:25" s="204" customFormat="1" ht="15.75" x14ac:dyDescent="0.25">
      <c r="A4" s="84" t="s">
        <v>1</v>
      </c>
      <c r="B4" s="210" t="s">
        <v>416</v>
      </c>
      <c r="C4" s="210" t="s">
        <v>417</v>
      </c>
      <c r="D4" s="210" t="s">
        <v>418</v>
      </c>
      <c r="E4" s="210" t="s">
        <v>419</v>
      </c>
      <c r="F4" s="210" t="s">
        <v>420</v>
      </c>
      <c r="G4" s="210" t="s">
        <v>421</v>
      </c>
      <c r="H4" s="210" t="s">
        <v>422</v>
      </c>
      <c r="I4" s="210" t="s">
        <v>423</v>
      </c>
      <c r="J4" s="210" t="s">
        <v>424</v>
      </c>
      <c r="K4" s="210" t="s">
        <v>425</v>
      </c>
      <c r="L4" s="210" t="s">
        <v>426</v>
      </c>
      <c r="M4" s="211" t="s">
        <v>427</v>
      </c>
      <c r="N4" s="211" t="s">
        <v>428</v>
      </c>
      <c r="O4" s="212" t="s">
        <v>429</v>
      </c>
    </row>
    <row r="5" spans="1:25" ht="21.75" customHeight="1" thickBot="1" x14ac:dyDescent="0.3">
      <c r="A5" s="195">
        <v>1</v>
      </c>
      <c r="B5" s="213" t="s">
        <v>430</v>
      </c>
      <c r="C5" s="214">
        <v>453.48</v>
      </c>
      <c r="D5" s="214">
        <v>409.62</v>
      </c>
      <c r="E5" s="214">
        <v>481.58</v>
      </c>
      <c r="F5" s="214">
        <v>1575.62</v>
      </c>
      <c r="G5" s="214">
        <v>4996.8599999999997</v>
      </c>
      <c r="H5" s="214">
        <v>13526.92</v>
      </c>
      <c r="I5" s="214">
        <v>14703.52</v>
      </c>
      <c r="J5" s="214">
        <v>10534.45</v>
      </c>
      <c r="K5" s="214">
        <v>13424.81</v>
      </c>
      <c r="L5" s="214">
        <v>12337.498</v>
      </c>
      <c r="M5" s="215">
        <v>8804.4500000000007</v>
      </c>
      <c r="N5" s="215">
        <v>9850.9</v>
      </c>
      <c r="O5" s="216">
        <f>SUM(C5:N5)</f>
        <v>91099.707999999999</v>
      </c>
      <c r="P5" s="460">
        <f>O5*70%</f>
        <v>63769.795599999998</v>
      </c>
      <c r="Q5" s="461"/>
      <c r="R5" s="462"/>
      <c r="S5" s="462"/>
      <c r="T5" s="462"/>
      <c r="U5" s="462"/>
      <c r="V5" s="462"/>
      <c r="W5" s="462"/>
      <c r="X5" s="463"/>
      <c r="Y5" s="463"/>
    </row>
    <row r="6" spans="1:25" ht="20.25" customHeight="1" thickBot="1" x14ac:dyDescent="0.3">
      <c r="A6" s="195">
        <v>2</v>
      </c>
      <c r="B6" s="217" t="s">
        <v>431</v>
      </c>
      <c r="C6" s="218">
        <v>57.09</v>
      </c>
      <c r="D6" s="218">
        <v>94.18</v>
      </c>
      <c r="E6" s="218">
        <v>54.37</v>
      </c>
      <c r="F6" s="218">
        <v>161.49</v>
      </c>
      <c r="G6" s="218">
        <v>62.39</v>
      </c>
      <c r="H6" s="218">
        <v>62.21</v>
      </c>
      <c r="I6" s="218">
        <v>42.883690000000001</v>
      </c>
      <c r="J6" s="218">
        <v>56.97</v>
      </c>
      <c r="K6" s="218">
        <v>64.319999999999993</v>
      </c>
      <c r="L6" s="218">
        <v>46.4</v>
      </c>
      <c r="M6" s="215">
        <v>47.88</v>
      </c>
      <c r="N6" s="215">
        <v>51.92</v>
      </c>
      <c r="O6" s="216">
        <f t="shared" ref="O6:O15" si="0">SUM(C6:N6)</f>
        <v>802.1036899999998</v>
      </c>
      <c r="P6" s="464"/>
      <c r="Q6" s="461"/>
      <c r="R6" s="465"/>
      <c r="S6" s="465"/>
      <c r="T6" s="465"/>
      <c r="U6" s="465"/>
      <c r="V6" s="465"/>
      <c r="W6" s="465"/>
      <c r="X6" s="466"/>
      <c r="Y6" s="466"/>
    </row>
    <row r="7" spans="1:25" ht="23.25" customHeight="1" thickBot="1" x14ac:dyDescent="0.3">
      <c r="A7" s="195">
        <v>3</v>
      </c>
      <c r="B7" s="217" t="s">
        <v>432</v>
      </c>
      <c r="C7" s="218">
        <v>23.7</v>
      </c>
      <c r="D7" s="218">
        <v>24.3</v>
      </c>
      <c r="E7" s="218">
        <v>28.8</v>
      </c>
      <c r="F7" s="218">
        <v>121.52</v>
      </c>
      <c r="G7" s="218">
        <v>132.88</v>
      </c>
      <c r="H7" s="218">
        <v>344.97</v>
      </c>
      <c r="I7" s="218">
        <v>366.12</v>
      </c>
      <c r="J7" s="218">
        <v>200.15</v>
      </c>
      <c r="K7" s="218">
        <v>276.62</v>
      </c>
      <c r="L7" s="218">
        <v>510.13799999999998</v>
      </c>
      <c r="M7" s="215">
        <v>804.54</v>
      </c>
      <c r="N7" s="215">
        <v>166.24</v>
      </c>
      <c r="O7" s="216">
        <f t="shared" si="0"/>
        <v>2999.9780000000001</v>
      </c>
      <c r="P7" s="464"/>
      <c r="Q7" s="461"/>
      <c r="R7" s="467"/>
      <c r="S7" s="467"/>
      <c r="T7" s="467"/>
      <c r="U7" s="467"/>
      <c r="V7" s="467"/>
      <c r="W7" s="467"/>
      <c r="X7" s="466"/>
      <c r="Y7" s="466"/>
    </row>
    <row r="8" spans="1:25" ht="21" customHeight="1" thickBot="1" x14ac:dyDescent="0.3">
      <c r="A8" s="195">
        <v>4</v>
      </c>
      <c r="B8" s="217" t="s">
        <v>433</v>
      </c>
      <c r="C8" s="218">
        <v>16</v>
      </c>
      <c r="D8" s="218">
        <v>13.8</v>
      </c>
      <c r="E8" s="218">
        <v>20.399999999999999</v>
      </c>
      <c r="F8" s="218">
        <v>76.400000000000006</v>
      </c>
      <c r="G8" s="218">
        <v>173.66</v>
      </c>
      <c r="H8" s="218">
        <v>325.24</v>
      </c>
      <c r="I8" s="218">
        <v>413.80399999999997</v>
      </c>
      <c r="J8" s="218">
        <v>177.56</v>
      </c>
      <c r="K8" s="218">
        <v>235.09</v>
      </c>
      <c r="L8" s="218">
        <v>518.37800000000004</v>
      </c>
      <c r="M8" s="215">
        <v>897.58</v>
      </c>
      <c r="N8" s="215">
        <v>156.82</v>
      </c>
      <c r="O8" s="216">
        <f t="shared" si="0"/>
        <v>3024.732</v>
      </c>
      <c r="P8" s="464"/>
      <c r="Q8" s="461"/>
      <c r="R8" s="365"/>
      <c r="S8" s="365"/>
      <c r="T8" s="365"/>
      <c r="U8" s="365"/>
      <c r="V8" s="365"/>
      <c r="W8" s="365"/>
      <c r="X8" s="466"/>
      <c r="Y8" s="466"/>
    </row>
    <row r="9" spans="1:25" ht="20.25" customHeight="1" thickBot="1" x14ac:dyDescent="0.3">
      <c r="A9" s="195">
        <v>5</v>
      </c>
      <c r="B9" s="217" t="s">
        <v>434</v>
      </c>
      <c r="C9" s="218">
        <v>34.67</v>
      </c>
      <c r="D9" s="218">
        <v>35.57</v>
      </c>
      <c r="E9" s="218">
        <v>37.57</v>
      </c>
      <c r="F9" s="218">
        <v>60.43</v>
      </c>
      <c r="G9" s="218">
        <v>228.41</v>
      </c>
      <c r="H9" s="218">
        <v>281.8</v>
      </c>
      <c r="I9" s="218">
        <v>190.22</v>
      </c>
      <c r="J9" s="218">
        <v>229.91</v>
      </c>
      <c r="K9" s="218">
        <v>232.96</v>
      </c>
      <c r="L9" s="218">
        <v>189.185</v>
      </c>
      <c r="M9" s="215">
        <v>200.7</v>
      </c>
      <c r="N9" s="215">
        <v>241.5</v>
      </c>
      <c r="O9" s="216">
        <f t="shared" si="0"/>
        <v>1962.9250000000002</v>
      </c>
      <c r="P9" s="464"/>
      <c r="Q9" s="461"/>
      <c r="R9" s="365"/>
      <c r="S9" s="365"/>
      <c r="T9" s="365"/>
      <c r="U9" s="365"/>
      <c r="V9" s="365"/>
      <c r="W9" s="365"/>
      <c r="X9" s="466"/>
      <c r="Y9" s="466"/>
    </row>
    <row r="10" spans="1:25" ht="19.5" customHeight="1" thickBot="1" x14ac:dyDescent="0.3">
      <c r="A10" s="195">
        <v>6</v>
      </c>
      <c r="B10" s="217" t="s">
        <v>435</v>
      </c>
      <c r="C10" s="218">
        <v>11.7</v>
      </c>
      <c r="D10" s="218">
        <v>13.8</v>
      </c>
      <c r="E10" s="218">
        <v>18</v>
      </c>
      <c r="F10" s="218">
        <v>58.8</v>
      </c>
      <c r="G10" s="218">
        <v>60.48</v>
      </c>
      <c r="H10" s="218">
        <v>113.98</v>
      </c>
      <c r="I10" s="218">
        <v>69.603999999999999</v>
      </c>
      <c r="J10" s="218">
        <v>227819.26</v>
      </c>
      <c r="K10" s="218">
        <v>89</v>
      </c>
      <c r="L10" s="218">
        <v>204.96100000000001</v>
      </c>
      <c r="M10" s="215">
        <v>339.72</v>
      </c>
      <c r="N10" s="215">
        <v>76.72</v>
      </c>
      <c r="O10" s="216">
        <f t="shared" si="0"/>
        <v>228876.02500000002</v>
      </c>
      <c r="P10" s="464"/>
      <c r="Q10" s="461"/>
      <c r="R10" s="468"/>
      <c r="S10" s="468"/>
      <c r="T10" s="468"/>
      <c r="U10" s="468"/>
      <c r="V10" s="468"/>
      <c r="W10" s="468"/>
      <c r="X10" s="466"/>
      <c r="Y10" s="466"/>
    </row>
    <row r="11" spans="1:25" ht="21.75" customHeight="1" thickBot="1" x14ac:dyDescent="0.3">
      <c r="A11" s="195">
        <v>7</v>
      </c>
      <c r="B11" s="217" t="s">
        <v>436</v>
      </c>
      <c r="C11" s="218">
        <v>47.98</v>
      </c>
      <c r="D11" s="218">
        <v>20.78</v>
      </c>
      <c r="E11" s="218">
        <v>19.98</v>
      </c>
      <c r="F11" s="218">
        <v>77.73</v>
      </c>
      <c r="G11" s="218">
        <v>92.25</v>
      </c>
      <c r="H11" s="218">
        <v>237.1</v>
      </c>
      <c r="I11" s="218">
        <v>148.1858</v>
      </c>
      <c r="J11" s="218">
        <v>284.86</v>
      </c>
      <c r="K11" s="218">
        <v>973.95</v>
      </c>
      <c r="L11" s="218">
        <v>301.392</v>
      </c>
      <c r="M11" s="215">
        <v>513.29</v>
      </c>
      <c r="N11" s="215">
        <v>114.18</v>
      </c>
      <c r="O11" s="216">
        <f t="shared" si="0"/>
        <v>2831.6777999999999</v>
      </c>
      <c r="P11" s="464"/>
      <c r="Q11" s="461"/>
      <c r="R11" s="365"/>
      <c r="S11" s="365"/>
      <c r="T11" s="365"/>
      <c r="U11" s="365"/>
      <c r="V11" s="365"/>
      <c r="W11" s="365"/>
      <c r="X11" s="469"/>
      <c r="Y11" s="469"/>
    </row>
    <row r="12" spans="1:25" ht="21.75" customHeight="1" thickBot="1" x14ac:dyDescent="0.3">
      <c r="A12" s="195">
        <v>8</v>
      </c>
      <c r="B12" s="217" t="s">
        <v>437</v>
      </c>
      <c r="C12" s="218">
        <v>43.13</v>
      </c>
      <c r="D12" s="218">
        <v>43.13</v>
      </c>
      <c r="E12" s="218">
        <v>43.93</v>
      </c>
      <c r="F12" s="218">
        <v>180.69</v>
      </c>
      <c r="G12" s="218">
        <v>155.29</v>
      </c>
      <c r="H12" s="218">
        <v>424.49</v>
      </c>
      <c r="I12" s="218">
        <v>173.08349999999999</v>
      </c>
      <c r="J12" s="218">
        <v>160.49</v>
      </c>
      <c r="K12" s="218">
        <v>373.95</v>
      </c>
      <c r="L12" s="218">
        <v>10307.156000000001</v>
      </c>
      <c r="M12" s="215">
        <v>10479.51</v>
      </c>
      <c r="N12" s="215">
        <v>10104.14</v>
      </c>
      <c r="O12" s="216">
        <f t="shared" si="0"/>
        <v>32488.989500000003</v>
      </c>
      <c r="P12" s="464"/>
      <c r="Q12" s="461"/>
      <c r="R12" s="365"/>
      <c r="S12" s="365"/>
      <c r="T12" s="365"/>
      <c r="U12" s="365"/>
      <c r="V12" s="365"/>
      <c r="W12" s="365"/>
      <c r="X12" s="469"/>
      <c r="Y12" s="469"/>
    </row>
    <row r="13" spans="1:25" ht="22.5" customHeight="1" thickBot="1" x14ac:dyDescent="0.3">
      <c r="A13" s="195">
        <v>9</v>
      </c>
      <c r="B13" s="217" t="s">
        <v>438</v>
      </c>
      <c r="C13" s="218">
        <v>96.86</v>
      </c>
      <c r="D13" s="218">
        <v>97.76</v>
      </c>
      <c r="E13" s="218">
        <v>99.56</v>
      </c>
      <c r="F13" s="218">
        <v>343.97</v>
      </c>
      <c r="G13" s="218">
        <v>374.04</v>
      </c>
      <c r="H13" s="218">
        <v>268166.21000000002</v>
      </c>
      <c r="I13" s="218">
        <v>328.8528</v>
      </c>
      <c r="J13" s="218">
        <v>311.91000000000003</v>
      </c>
      <c r="K13" s="218">
        <v>452.04</v>
      </c>
      <c r="L13" s="218">
        <v>657.56435999999997</v>
      </c>
      <c r="M13" s="215">
        <v>930.44</v>
      </c>
      <c r="N13" s="215">
        <v>364.68</v>
      </c>
      <c r="O13" s="216">
        <f t="shared" si="0"/>
        <v>272223.88715999998</v>
      </c>
      <c r="P13" s="464"/>
      <c r="Q13" s="461"/>
      <c r="R13" s="365"/>
      <c r="S13" s="365"/>
      <c r="T13" s="365"/>
      <c r="U13" s="365"/>
      <c r="V13" s="365"/>
      <c r="W13" s="365"/>
      <c r="X13" s="469"/>
      <c r="Y13" s="469"/>
    </row>
    <row r="14" spans="1:25" ht="23.25" customHeight="1" thickBot="1" x14ac:dyDescent="0.3">
      <c r="A14" s="195">
        <v>10</v>
      </c>
      <c r="B14" s="217" t="s">
        <v>439</v>
      </c>
      <c r="C14" s="218">
        <v>118.96</v>
      </c>
      <c r="D14" s="218">
        <v>107.26</v>
      </c>
      <c r="E14" s="218">
        <v>70.86</v>
      </c>
      <c r="F14" s="218">
        <v>306.14999999999998</v>
      </c>
      <c r="G14" s="218">
        <v>1520.53</v>
      </c>
      <c r="H14" s="218">
        <v>1688.85</v>
      </c>
      <c r="I14" s="218">
        <v>1594.0530000000001</v>
      </c>
      <c r="J14" s="218">
        <v>921.05</v>
      </c>
      <c r="K14" s="218">
        <v>1196.54</v>
      </c>
      <c r="L14" s="218">
        <v>9503.7170000000006</v>
      </c>
      <c r="M14" s="215">
        <v>3057.97</v>
      </c>
      <c r="N14" s="215">
        <v>1110.1199999999999</v>
      </c>
      <c r="O14" s="216">
        <f t="shared" si="0"/>
        <v>21196.06</v>
      </c>
      <c r="P14" s="464"/>
      <c r="Q14" s="461"/>
      <c r="R14" s="365"/>
      <c r="S14" s="365"/>
      <c r="T14" s="365"/>
      <c r="U14" s="365"/>
      <c r="V14" s="365"/>
      <c r="W14" s="365"/>
      <c r="X14" s="466"/>
      <c r="Y14" s="466"/>
    </row>
    <row r="15" spans="1:25" ht="23.25" customHeight="1" x14ac:dyDescent="0.25">
      <c r="A15" s="205">
        <v>11</v>
      </c>
      <c r="B15" s="219" t="s">
        <v>440</v>
      </c>
      <c r="C15" s="220">
        <v>47.15</v>
      </c>
      <c r="D15" s="220">
        <v>50.15</v>
      </c>
      <c r="E15" s="220">
        <v>59.75</v>
      </c>
      <c r="F15" s="220">
        <v>668.27</v>
      </c>
      <c r="G15" s="220">
        <v>637.16999999999996</v>
      </c>
      <c r="H15" s="220">
        <v>283083.09000000003</v>
      </c>
      <c r="I15" s="220">
        <v>558059.69999999995</v>
      </c>
      <c r="J15" s="220">
        <v>575917.65</v>
      </c>
      <c r="K15" s="220">
        <v>1520918.95</v>
      </c>
      <c r="L15" s="220">
        <v>929762.09</v>
      </c>
      <c r="M15" s="221">
        <v>826657.74</v>
      </c>
      <c r="N15" s="221">
        <v>237329.3</v>
      </c>
      <c r="O15" s="222">
        <f t="shared" si="0"/>
        <v>4933191.01</v>
      </c>
      <c r="P15" s="464"/>
      <c r="Q15" s="461"/>
      <c r="R15" s="467"/>
      <c r="S15" s="467"/>
      <c r="T15" s="467"/>
      <c r="U15" s="467"/>
      <c r="V15" s="467"/>
      <c r="W15" s="467"/>
      <c r="X15" s="470"/>
      <c r="Y15" s="470"/>
    </row>
    <row r="18" spans="12:15" x14ac:dyDescent="0.25">
      <c r="L18" s="365" t="s">
        <v>441</v>
      </c>
      <c r="M18" s="365"/>
      <c r="N18" s="365"/>
      <c r="O18" s="365"/>
    </row>
    <row r="19" spans="12:15" x14ac:dyDescent="0.25">
      <c r="L19" s="365" t="s">
        <v>442</v>
      </c>
      <c r="M19" s="365"/>
      <c r="N19" s="365"/>
      <c r="O19" s="365"/>
    </row>
    <row r="20" spans="12:15" x14ac:dyDescent="0.25">
      <c r="L20" s="365" t="s">
        <v>443</v>
      </c>
      <c r="M20" s="365"/>
      <c r="N20" s="365"/>
      <c r="O20" s="365"/>
    </row>
    <row r="26" spans="12:15" x14ac:dyDescent="0.25">
      <c r="L26" s="421" t="s">
        <v>444</v>
      </c>
      <c r="M26" s="421"/>
      <c r="N26" s="421"/>
      <c r="O26" s="421"/>
    </row>
    <row r="27" spans="12:15" x14ac:dyDescent="0.25">
      <c r="L27" s="361" t="s">
        <v>445</v>
      </c>
      <c r="M27" s="361"/>
      <c r="N27" s="361"/>
      <c r="O27" s="361"/>
    </row>
    <row r="28" spans="12:15" x14ac:dyDescent="0.25">
      <c r="L28" s="237"/>
      <c r="M28" s="237"/>
      <c r="N28" s="237"/>
      <c r="O28" s="237"/>
    </row>
    <row r="29" spans="12:15" x14ac:dyDescent="0.25">
      <c r="L29" s="237"/>
      <c r="M29" s="237"/>
      <c r="N29" s="237"/>
      <c r="O29" s="237"/>
    </row>
    <row r="30" spans="12:15" x14ac:dyDescent="0.25">
      <c r="L30" s="237"/>
      <c r="M30" s="237"/>
      <c r="N30" s="237"/>
      <c r="O30" s="237"/>
    </row>
    <row r="31" spans="12:15" x14ac:dyDescent="0.25">
      <c r="L31" s="237"/>
      <c r="M31" s="237"/>
      <c r="N31" s="237"/>
      <c r="O31" s="237"/>
    </row>
    <row r="32" spans="12:15" x14ac:dyDescent="0.25">
      <c r="L32" s="237"/>
      <c r="M32" s="237"/>
      <c r="N32" s="237"/>
      <c r="O32" s="237"/>
    </row>
    <row r="33" spans="1:20" x14ac:dyDescent="0.25">
      <c r="L33" s="237"/>
      <c r="M33" s="237"/>
      <c r="N33" s="237"/>
      <c r="O33" s="237"/>
    </row>
    <row r="34" spans="1:20" x14ac:dyDescent="0.25">
      <c r="L34" s="237"/>
      <c r="M34" s="237"/>
      <c r="N34" s="237"/>
      <c r="O34" s="237"/>
    </row>
    <row r="35" spans="1:20" x14ac:dyDescent="0.25">
      <c r="L35" s="237"/>
      <c r="M35" s="237"/>
      <c r="N35" s="237"/>
      <c r="O35" s="237"/>
    </row>
    <row r="36" spans="1:20" ht="18" x14ac:dyDescent="0.25">
      <c r="A36" s="447" t="s">
        <v>414</v>
      </c>
      <c r="B36" s="447"/>
      <c r="C36" s="447"/>
      <c r="D36" s="447"/>
      <c r="E36" s="447"/>
      <c r="F36" s="447"/>
      <c r="G36" s="447"/>
      <c r="H36" s="447"/>
      <c r="I36" s="447"/>
      <c r="J36" s="447"/>
      <c r="K36" s="447"/>
      <c r="L36" s="447"/>
      <c r="M36" s="447"/>
      <c r="N36" s="447"/>
      <c r="O36" s="447"/>
    </row>
    <row r="37" spans="1:20" ht="18" x14ac:dyDescent="0.25">
      <c r="A37" s="459" t="s">
        <v>469</v>
      </c>
      <c r="B37" s="459"/>
      <c r="C37" s="459"/>
      <c r="D37" s="459"/>
      <c r="E37" s="459"/>
      <c r="F37" s="459"/>
      <c r="G37" s="459"/>
      <c r="H37" s="459"/>
      <c r="I37" s="459"/>
      <c r="J37" s="459"/>
      <c r="K37" s="459"/>
      <c r="L37" s="459"/>
      <c r="M37" s="459"/>
      <c r="N37" s="459"/>
      <c r="O37" s="459"/>
    </row>
    <row r="38" spans="1:20" ht="15.75" thickBot="1" x14ac:dyDescent="0.3"/>
    <row r="39" spans="1:20" ht="16.5" thickBot="1" x14ac:dyDescent="0.3">
      <c r="A39" s="448" t="s">
        <v>1</v>
      </c>
      <c r="B39" s="455" t="s">
        <v>446</v>
      </c>
      <c r="C39" s="450" t="s">
        <v>447</v>
      </c>
      <c r="D39" s="451"/>
      <c r="E39" s="451"/>
      <c r="F39" s="451"/>
      <c r="G39" s="451"/>
      <c r="H39" s="451"/>
      <c r="I39" s="451"/>
      <c r="J39" s="451"/>
      <c r="K39" s="451"/>
      <c r="L39" s="451"/>
      <c r="M39" s="451"/>
      <c r="N39" s="451"/>
      <c r="O39" s="457" t="s">
        <v>429</v>
      </c>
    </row>
    <row r="40" spans="1:20" ht="16.5" thickBot="1" x14ac:dyDescent="0.3">
      <c r="A40" s="449"/>
      <c r="B40" s="456"/>
      <c r="C40" s="241" t="s">
        <v>448</v>
      </c>
      <c r="D40" s="241" t="s">
        <v>449</v>
      </c>
      <c r="E40" s="241" t="s">
        <v>450</v>
      </c>
      <c r="F40" s="241" t="s">
        <v>451</v>
      </c>
      <c r="G40" s="241" t="s">
        <v>452</v>
      </c>
      <c r="H40" s="241" t="s">
        <v>453</v>
      </c>
      <c r="I40" s="242" t="s">
        <v>454</v>
      </c>
      <c r="J40" s="241" t="s">
        <v>455</v>
      </c>
      <c r="K40" s="243" t="s">
        <v>456</v>
      </c>
      <c r="L40" s="243" t="s">
        <v>457</v>
      </c>
      <c r="M40" s="243" t="s">
        <v>458</v>
      </c>
      <c r="N40" s="244" t="s">
        <v>459</v>
      </c>
      <c r="O40" s="458"/>
      <c r="Q40" s="256" t="s">
        <v>475</v>
      </c>
      <c r="R40" s="255" t="s">
        <v>471</v>
      </c>
      <c r="S40" s="255" t="s">
        <v>472</v>
      </c>
      <c r="T40" s="255" t="s">
        <v>473</v>
      </c>
    </row>
    <row r="41" spans="1:20" ht="18.75" x14ac:dyDescent="0.25">
      <c r="A41" s="245">
        <v>1</v>
      </c>
      <c r="B41" s="246" t="s">
        <v>460</v>
      </c>
      <c r="C41" s="257">
        <v>3865.15</v>
      </c>
      <c r="D41" s="257">
        <v>3688</v>
      </c>
      <c r="E41" s="257">
        <v>3236.5</v>
      </c>
      <c r="F41" s="257">
        <v>3424</v>
      </c>
      <c r="G41" s="257">
        <v>14334</v>
      </c>
      <c r="H41" s="257">
        <v>18349</v>
      </c>
      <c r="I41" s="258">
        <v>20847.69772</v>
      </c>
      <c r="J41" s="259">
        <v>19378</v>
      </c>
      <c r="K41" s="257">
        <v>4938.9944999999998</v>
      </c>
      <c r="L41" s="260">
        <v>8846.6909999999989</v>
      </c>
      <c r="M41" s="260">
        <v>4861.4930000000004</v>
      </c>
      <c r="N41" s="260">
        <v>10053.5</v>
      </c>
      <c r="O41" s="247">
        <f t="shared" ref="O41:O51" si="1">SUM(C41:N41)</f>
        <v>115823.02622000001</v>
      </c>
      <c r="P41" s="148"/>
      <c r="Q41" s="148">
        <f>O41*0.7</f>
        <v>81076.118354000006</v>
      </c>
      <c r="R41" s="148">
        <f>O41-Q41</f>
        <v>34746.907866000009</v>
      </c>
      <c r="S41" s="148">
        <f>Q41*33.3%</f>
        <v>26998.347411881998</v>
      </c>
      <c r="T41" s="148">
        <f>R41+S41</f>
        <v>61745.25527788201</v>
      </c>
    </row>
    <row r="42" spans="1:20" ht="18.75" x14ac:dyDescent="0.25">
      <c r="A42" s="250">
        <v>2</v>
      </c>
      <c r="B42" s="249" t="s">
        <v>461</v>
      </c>
      <c r="C42" s="261">
        <v>23.38</v>
      </c>
      <c r="D42" s="261">
        <v>16</v>
      </c>
      <c r="E42" s="261">
        <v>16.16</v>
      </c>
      <c r="F42" s="261">
        <v>16.16</v>
      </c>
      <c r="G42" s="261">
        <v>16.16</v>
      </c>
      <c r="H42" s="261">
        <v>16.16</v>
      </c>
      <c r="I42" s="262">
        <v>16.16</v>
      </c>
      <c r="J42" s="263">
        <v>16.16</v>
      </c>
      <c r="K42" s="261">
        <v>16.16</v>
      </c>
      <c r="L42" s="264">
        <v>16.16</v>
      </c>
      <c r="M42" s="264">
        <v>16.26164</v>
      </c>
      <c r="N42" s="265">
        <v>16.26164</v>
      </c>
      <c r="O42" s="247">
        <f t="shared" si="1"/>
        <v>201.18327999999997</v>
      </c>
    </row>
    <row r="43" spans="1:20" ht="18.75" x14ac:dyDescent="0.25">
      <c r="A43" s="250">
        <v>3</v>
      </c>
      <c r="B43" s="249" t="s">
        <v>462</v>
      </c>
      <c r="C43" s="261">
        <v>40.020000000000003</v>
      </c>
      <c r="D43" s="261">
        <v>34.47</v>
      </c>
      <c r="E43" s="261">
        <v>24.25</v>
      </c>
      <c r="F43" s="261">
        <v>30.5</v>
      </c>
      <c r="G43" s="261">
        <v>21.5</v>
      </c>
      <c r="H43" s="261">
        <v>24.1</v>
      </c>
      <c r="I43" s="262">
        <v>48.1</v>
      </c>
      <c r="J43" s="263">
        <v>48.1</v>
      </c>
      <c r="K43" s="261">
        <v>48.1</v>
      </c>
      <c r="L43" s="261">
        <v>48.1</v>
      </c>
      <c r="M43" s="264">
        <v>48.1</v>
      </c>
      <c r="N43" s="265">
        <v>48.1</v>
      </c>
      <c r="O43" s="247">
        <f t="shared" si="1"/>
        <v>463.44000000000011</v>
      </c>
      <c r="Q43" s="287"/>
    </row>
    <row r="44" spans="1:20" ht="18.75" x14ac:dyDescent="0.25">
      <c r="A44" s="250">
        <v>4</v>
      </c>
      <c r="B44" s="248" t="s">
        <v>463</v>
      </c>
      <c r="C44" s="261">
        <v>37.590000000000003</v>
      </c>
      <c r="D44" s="261">
        <v>35.64</v>
      </c>
      <c r="E44" s="261">
        <v>24.21</v>
      </c>
      <c r="F44" s="261">
        <v>42.1</v>
      </c>
      <c r="G44" s="261">
        <v>12.1</v>
      </c>
      <c r="H44" s="261">
        <v>12.1</v>
      </c>
      <c r="I44" s="262">
        <v>12.1</v>
      </c>
      <c r="J44" s="266">
        <v>12.1</v>
      </c>
      <c r="K44" s="261">
        <v>12.1</v>
      </c>
      <c r="L44" s="261">
        <v>12.1</v>
      </c>
      <c r="M44" s="264">
        <v>12.1</v>
      </c>
      <c r="N44" s="265">
        <v>12.1</v>
      </c>
      <c r="O44" s="247">
        <f t="shared" si="1"/>
        <v>236.33999999999995</v>
      </c>
      <c r="Q44" s="287"/>
    </row>
    <row r="45" spans="1:20" ht="18.75" x14ac:dyDescent="0.25">
      <c r="A45" s="250">
        <v>5</v>
      </c>
      <c r="B45" s="248" t="s">
        <v>464</v>
      </c>
      <c r="C45" s="261">
        <v>61.38</v>
      </c>
      <c r="D45" s="261">
        <v>67.17</v>
      </c>
      <c r="E45" s="261">
        <v>18.05</v>
      </c>
      <c r="F45" s="261">
        <v>18.100000000000001</v>
      </c>
      <c r="G45" s="261">
        <v>9.1</v>
      </c>
      <c r="H45" s="261">
        <v>10.69</v>
      </c>
      <c r="I45" s="262">
        <v>3.3350000000000004</v>
      </c>
      <c r="J45" s="263">
        <v>3.3350000000000004</v>
      </c>
      <c r="K45" s="261">
        <v>3.3350000000000004</v>
      </c>
      <c r="L45" s="261">
        <v>3.3350000000000004</v>
      </c>
      <c r="M45" s="264">
        <v>3.3350000000000004</v>
      </c>
      <c r="N45" s="265">
        <v>3.34</v>
      </c>
      <c r="O45" s="247">
        <f t="shared" si="1"/>
        <v>204.50500000000005</v>
      </c>
      <c r="Q45" s="287"/>
    </row>
    <row r="46" spans="1:20" ht="18.75" x14ac:dyDescent="0.25">
      <c r="A46" s="250">
        <v>6</v>
      </c>
      <c r="B46" s="248" t="s">
        <v>465</v>
      </c>
      <c r="C46" s="261">
        <v>18.72</v>
      </c>
      <c r="D46" s="261">
        <v>16.829999999999998</v>
      </c>
      <c r="E46" s="261">
        <v>21.1</v>
      </c>
      <c r="F46" s="261">
        <v>24.6</v>
      </c>
      <c r="G46" s="261">
        <v>18.600000000000001</v>
      </c>
      <c r="H46" s="261">
        <v>18.8</v>
      </c>
      <c r="I46" s="262">
        <v>8.4484999999999992</v>
      </c>
      <c r="J46" s="263">
        <v>8.4484999999999992</v>
      </c>
      <c r="K46" s="261">
        <v>8.4484999999999992</v>
      </c>
      <c r="L46" s="261">
        <v>8.4484999999999992</v>
      </c>
      <c r="M46" s="264">
        <v>8.4484999999999992</v>
      </c>
      <c r="N46" s="265">
        <v>8.4499999999999993</v>
      </c>
      <c r="O46" s="247">
        <f t="shared" si="1"/>
        <v>169.34249999999997</v>
      </c>
      <c r="Q46" s="287"/>
    </row>
    <row r="47" spans="1:20" ht="18.75" x14ac:dyDescent="0.25">
      <c r="A47" s="250">
        <v>7</v>
      </c>
      <c r="B47" s="248" t="s">
        <v>466</v>
      </c>
      <c r="C47" s="261">
        <v>26.11</v>
      </c>
      <c r="D47" s="261">
        <v>22.74</v>
      </c>
      <c r="E47" s="261">
        <v>26.74</v>
      </c>
      <c r="F47" s="261">
        <v>26.7</v>
      </c>
      <c r="G47" s="261">
        <v>27.71</v>
      </c>
      <c r="H47" s="261">
        <v>26.74</v>
      </c>
      <c r="I47" s="262">
        <v>32.168999999999997</v>
      </c>
      <c r="J47" s="263">
        <v>27.99</v>
      </c>
      <c r="K47" s="261">
        <v>27.318000000000001</v>
      </c>
      <c r="L47" s="264">
        <v>29.90625</v>
      </c>
      <c r="M47" s="264">
        <v>28.835000000000001</v>
      </c>
      <c r="N47" s="265">
        <v>28.84</v>
      </c>
      <c r="O47" s="247">
        <f t="shared" si="1"/>
        <v>331.79824999999994</v>
      </c>
      <c r="Q47" s="287"/>
    </row>
    <row r="48" spans="1:20" ht="18.75" x14ac:dyDescent="0.25">
      <c r="A48" s="250">
        <v>8</v>
      </c>
      <c r="B48" s="248" t="s">
        <v>175</v>
      </c>
      <c r="C48" s="261">
        <v>59.63</v>
      </c>
      <c r="D48" s="261">
        <v>59.09</v>
      </c>
      <c r="E48" s="261">
        <v>35.659999999999997</v>
      </c>
      <c r="F48" s="261">
        <v>34.26</v>
      </c>
      <c r="G48" s="261">
        <v>86.74</v>
      </c>
      <c r="H48" s="261">
        <v>101.49</v>
      </c>
      <c r="I48" s="262">
        <v>73.460000000000008</v>
      </c>
      <c r="J48" s="263">
        <v>55.89</v>
      </c>
      <c r="K48" s="261">
        <v>37.533250000000002</v>
      </c>
      <c r="L48" s="264">
        <v>40.152250000000002</v>
      </c>
      <c r="M48" s="264">
        <v>36.283000000000001</v>
      </c>
      <c r="N48" s="265">
        <v>35.58</v>
      </c>
      <c r="O48" s="247">
        <f t="shared" si="1"/>
        <v>655.76850000000002</v>
      </c>
      <c r="Q48" s="287"/>
    </row>
    <row r="49" spans="1:15" ht="18.75" x14ac:dyDescent="0.25">
      <c r="A49" s="250">
        <v>9</v>
      </c>
      <c r="B49" s="248" t="s">
        <v>467</v>
      </c>
      <c r="C49" s="261">
        <v>79.38</v>
      </c>
      <c r="D49" s="261">
        <v>80.38</v>
      </c>
      <c r="E49" s="261">
        <v>92.08</v>
      </c>
      <c r="F49" s="261">
        <v>93.12</v>
      </c>
      <c r="G49" s="261">
        <v>64.739999999999995</v>
      </c>
      <c r="H49" s="261">
        <v>61.62</v>
      </c>
      <c r="I49" s="262">
        <v>109.61500000000001</v>
      </c>
      <c r="J49" s="263">
        <v>93.27</v>
      </c>
      <c r="K49" s="261">
        <v>93.203250000000011</v>
      </c>
      <c r="L49" s="264">
        <v>93.153750000000002</v>
      </c>
      <c r="M49" s="264">
        <v>93.144750000000002</v>
      </c>
      <c r="N49" s="265">
        <v>93.14</v>
      </c>
      <c r="O49" s="247">
        <f t="shared" si="1"/>
        <v>1046.8467499999999</v>
      </c>
    </row>
    <row r="50" spans="1:15" ht="18.75" x14ac:dyDescent="0.25">
      <c r="A50" s="250">
        <v>10</v>
      </c>
      <c r="B50" s="248" t="s">
        <v>173</v>
      </c>
      <c r="C50" s="261">
        <v>269.77999999999997</v>
      </c>
      <c r="D50" s="261">
        <v>143.28</v>
      </c>
      <c r="E50" s="261">
        <v>308.05</v>
      </c>
      <c r="F50" s="261">
        <v>308.05</v>
      </c>
      <c r="G50" s="261">
        <v>141.94999999999999</v>
      </c>
      <c r="H50" s="261">
        <v>149.55000000000001</v>
      </c>
      <c r="I50" s="262">
        <v>88.9298</v>
      </c>
      <c r="J50" s="263">
        <v>175.49</v>
      </c>
      <c r="K50" s="261">
        <v>75.468199999999996</v>
      </c>
      <c r="L50" s="264">
        <v>159.7003</v>
      </c>
      <c r="M50" s="264">
        <v>110.99180000000001</v>
      </c>
      <c r="N50" s="265">
        <v>96</v>
      </c>
      <c r="O50" s="247">
        <f t="shared" si="1"/>
        <v>2027.2400999999998</v>
      </c>
    </row>
    <row r="51" spans="1:15" ht="19.5" thickBot="1" x14ac:dyDescent="0.3">
      <c r="A51" s="251">
        <v>11</v>
      </c>
      <c r="B51" s="252" t="s">
        <v>468</v>
      </c>
      <c r="C51" s="267">
        <v>72111.320000000007</v>
      </c>
      <c r="D51" s="267">
        <v>29370.38</v>
      </c>
      <c r="E51" s="267">
        <v>49.69</v>
      </c>
      <c r="F51" s="267">
        <v>105</v>
      </c>
      <c r="G51" s="267">
        <v>85.2</v>
      </c>
      <c r="H51" s="267">
        <v>84</v>
      </c>
      <c r="I51" s="268">
        <v>122.4</v>
      </c>
      <c r="J51" s="269">
        <v>116.4</v>
      </c>
      <c r="K51" s="267">
        <v>114.42749999999999</v>
      </c>
      <c r="L51" s="270">
        <v>114.062</v>
      </c>
      <c r="M51" s="270">
        <v>114.062</v>
      </c>
      <c r="N51" s="271">
        <v>115.39</v>
      </c>
      <c r="O51" s="253">
        <f t="shared" si="1"/>
        <v>102502.33150000001</v>
      </c>
    </row>
    <row r="54" spans="1:15" ht="15.75" x14ac:dyDescent="0.25">
      <c r="B54" s="273" t="s">
        <v>476</v>
      </c>
      <c r="L54" s="365" t="s">
        <v>470</v>
      </c>
      <c r="M54" s="365"/>
      <c r="N54" s="365"/>
      <c r="O54" s="365"/>
    </row>
    <row r="55" spans="1:15" ht="15.75" x14ac:dyDescent="0.25">
      <c r="B55" s="272" t="s">
        <v>477</v>
      </c>
      <c r="C55" s="148" t="s">
        <v>483</v>
      </c>
      <c r="E55" s="148">
        <f>O41*0.7</f>
        <v>81076.118354000006</v>
      </c>
      <c r="L55" s="365" t="s">
        <v>442</v>
      </c>
      <c r="M55" s="365"/>
      <c r="N55" s="365"/>
      <c r="O55" s="365"/>
    </row>
    <row r="56" spans="1:15" ht="15.75" x14ac:dyDescent="0.25">
      <c r="B56" s="272" t="s">
        <v>478</v>
      </c>
      <c r="C56" s="148" t="s">
        <v>481</v>
      </c>
      <c r="E56" s="148">
        <f>O41-E55</f>
        <v>34746.907866000009</v>
      </c>
      <c r="L56" s="365" t="s">
        <v>443</v>
      </c>
      <c r="M56" s="365"/>
      <c r="N56" s="365"/>
      <c r="O56" s="365"/>
    </row>
    <row r="57" spans="1:15" ht="15.75" x14ac:dyDescent="0.25">
      <c r="B57" s="272" t="s">
        <v>479</v>
      </c>
      <c r="C57" s="148" t="s">
        <v>482</v>
      </c>
      <c r="E57" s="148">
        <f>E55*33.3%</f>
        <v>26998.347411881998</v>
      </c>
    </row>
    <row r="58" spans="1:15" ht="15.75" x14ac:dyDescent="0.25">
      <c r="B58" s="272" t="s">
        <v>480</v>
      </c>
      <c r="C58" s="148" t="s">
        <v>484</v>
      </c>
      <c r="D58" s="72"/>
      <c r="E58" s="274">
        <f>SUM(E56:E57)</f>
        <v>61745.25527788201</v>
      </c>
    </row>
    <row r="62" spans="1:15" x14ac:dyDescent="0.25">
      <c r="L62" s="421" t="s">
        <v>444</v>
      </c>
      <c r="M62" s="421"/>
      <c r="N62" s="421"/>
      <c r="O62" s="421"/>
    </row>
    <row r="63" spans="1:15" x14ac:dyDescent="0.25">
      <c r="L63" s="361" t="s">
        <v>445</v>
      </c>
      <c r="M63" s="361"/>
      <c r="N63" s="361"/>
      <c r="O63" s="361"/>
    </row>
    <row r="64" spans="1:15" x14ac:dyDescent="0.25">
      <c r="L64" s="237"/>
      <c r="M64" s="237"/>
      <c r="N64" s="237"/>
      <c r="O64" s="237"/>
    </row>
    <row r="65" spans="1:21" x14ac:dyDescent="0.25">
      <c r="K65" t="s">
        <v>474</v>
      </c>
    </row>
    <row r="73" spans="1:21" ht="18" x14ac:dyDescent="0.25">
      <c r="A73" s="447" t="s">
        <v>414</v>
      </c>
      <c r="B73" s="447"/>
      <c r="C73" s="447"/>
      <c r="D73" s="447"/>
      <c r="E73" s="447"/>
      <c r="F73" s="447"/>
      <c r="G73" s="447"/>
      <c r="H73" s="447"/>
      <c r="I73" s="447"/>
      <c r="J73" s="447"/>
      <c r="K73" s="447"/>
      <c r="L73" s="447"/>
      <c r="M73" s="447"/>
      <c r="N73" s="447"/>
      <c r="O73" s="447"/>
      <c r="P73" s="287"/>
      <c r="Q73" s="287"/>
      <c r="R73" s="287"/>
      <c r="S73" s="287"/>
      <c r="T73" s="287"/>
      <c r="U73" s="287"/>
    </row>
    <row r="74" spans="1:21" ht="18" x14ac:dyDescent="0.25">
      <c r="A74" s="447" t="s">
        <v>507</v>
      </c>
      <c r="B74" s="447"/>
      <c r="C74" s="447"/>
      <c r="D74" s="447"/>
      <c r="E74" s="447"/>
      <c r="F74" s="447"/>
      <c r="G74" s="447"/>
      <c r="H74" s="447"/>
      <c r="I74" s="447"/>
      <c r="J74" s="447"/>
      <c r="K74" s="447"/>
      <c r="L74" s="447"/>
      <c r="M74" s="447"/>
      <c r="N74" s="447"/>
      <c r="O74" s="447"/>
      <c r="P74" s="287"/>
      <c r="Q74" s="287"/>
      <c r="R74" s="287"/>
      <c r="S74" s="287"/>
      <c r="T74" s="287"/>
      <c r="U74" s="287"/>
    </row>
    <row r="75" spans="1:21" ht="15.75" thickBot="1" x14ac:dyDescent="0.3">
      <c r="A75" s="287"/>
      <c r="B75" s="287"/>
      <c r="C75" s="287"/>
      <c r="D75" s="287"/>
      <c r="E75" s="287"/>
      <c r="F75" s="287"/>
      <c r="G75" s="287"/>
      <c r="H75" s="287"/>
      <c r="I75" s="287"/>
      <c r="J75" s="287"/>
      <c r="K75" s="287"/>
      <c r="L75" s="287"/>
      <c r="M75" s="287"/>
      <c r="N75" s="287"/>
      <c r="O75" s="287"/>
      <c r="P75" s="287"/>
      <c r="Q75" s="287"/>
      <c r="R75" s="287"/>
      <c r="S75" s="287"/>
      <c r="T75" s="287"/>
      <c r="U75" s="287"/>
    </row>
    <row r="76" spans="1:21" ht="16.5" thickBot="1" x14ac:dyDescent="0.3">
      <c r="A76" s="448" t="s">
        <v>1</v>
      </c>
      <c r="B76" s="448" t="s">
        <v>446</v>
      </c>
      <c r="C76" s="450" t="s">
        <v>493</v>
      </c>
      <c r="D76" s="451"/>
      <c r="E76" s="451"/>
      <c r="F76" s="451"/>
      <c r="G76" s="451"/>
      <c r="H76" s="451"/>
      <c r="I76" s="451"/>
      <c r="J76" s="451"/>
      <c r="K76" s="451"/>
      <c r="L76" s="451"/>
      <c r="M76" s="451"/>
      <c r="N76" s="452"/>
      <c r="O76" s="453" t="s">
        <v>337</v>
      </c>
      <c r="P76" s="287"/>
      <c r="Q76" s="287"/>
      <c r="R76" s="287"/>
      <c r="S76" s="287"/>
      <c r="T76" s="287"/>
      <c r="U76" s="287"/>
    </row>
    <row r="77" spans="1:21" ht="16.5" thickBot="1" x14ac:dyDescent="0.3">
      <c r="A77" s="449"/>
      <c r="B77" s="449"/>
      <c r="C77" s="241" t="s">
        <v>448</v>
      </c>
      <c r="D77" s="241" t="s">
        <v>449</v>
      </c>
      <c r="E77" s="241" t="s">
        <v>450</v>
      </c>
      <c r="F77" s="241" t="s">
        <v>451</v>
      </c>
      <c r="G77" s="241" t="s">
        <v>452</v>
      </c>
      <c r="H77" s="241" t="s">
        <v>453</v>
      </c>
      <c r="I77" s="242" t="s">
        <v>454</v>
      </c>
      <c r="J77" s="241" t="s">
        <v>455</v>
      </c>
      <c r="K77" s="243" t="s">
        <v>456</v>
      </c>
      <c r="L77" s="243" t="s">
        <v>457</v>
      </c>
      <c r="M77" s="243" t="s">
        <v>458</v>
      </c>
      <c r="N77" s="244" t="s">
        <v>459</v>
      </c>
      <c r="O77" s="454"/>
      <c r="P77" s="287"/>
      <c r="Q77" s="256" t="s">
        <v>475</v>
      </c>
      <c r="R77" s="319" t="s">
        <v>471</v>
      </c>
      <c r="S77" s="319" t="s">
        <v>472</v>
      </c>
      <c r="T77" s="319" t="s">
        <v>473</v>
      </c>
      <c r="U77" s="287"/>
    </row>
    <row r="78" spans="1:21" ht="18.75" x14ac:dyDescent="0.25">
      <c r="A78" s="245">
        <v>1</v>
      </c>
      <c r="B78" s="246" t="s">
        <v>460</v>
      </c>
      <c r="C78" s="329">
        <v>17558</v>
      </c>
      <c r="D78" s="329">
        <v>13642</v>
      </c>
      <c r="E78" s="329">
        <v>8795</v>
      </c>
      <c r="F78" s="329">
        <v>6257</v>
      </c>
      <c r="G78" s="329">
        <v>4911</v>
      </c>
      <c r="H78" s="329">
        <v>4531</v>
      </c>
      <c r="I78" s="330">
        <v>3581</v>
      </c>
      <c r="J78" s="329">
        <v>2306</v>
      </c>
      <c r="K78" s="331">
        <v>2971</v>
      </c>
      <c r="L78" s="331">
        <v>2751</v>
      </c>
      <c r="M78" s="331">
        <v>8691</v>
      </c>
      <c r="N78" s="332">
        <v>5471</v>
      </c>
      <c r="O78" s="333">
        <f t="shared" ref="O78:O88" si="2">SUM(C78:N78)</f>
        <v>81465</v>
      </c>
      <c r="P78" s="287"/>
      <c r="Q78" s="148">
        <f>O78*0.7</f>
        <v>57025.5</v>
      </c>
      <c r="R78" s="148">
        <f>O78-Q78</f>
        <v>24439.5</v>
      </c>
      <c r="S78" s="148">
        <f>Q78*33.3%</f>
        <v>18989.491499999996</v>
      </c>
      <c r="T78" s="148">
        <f>R78+S78</f>
        <v>43428.991499999996</v>
      </c>
      <c r="U78" s="287"/>
    </row>
    <row r="79" spans="1:21" ht="18.75" x14ac:dyDescent="0.25">
      <c r="A79" s="250">
        <v>2</v>
      </c>
      <c r="B79" s="249" t="s">
        <v>461</v>
      </c>
      <c r="C79" s="334">
        <v>16.260000000000002</v>
      </c>
      <c r="D79" s="334">
        <v>16.260000000000002</v>
      </c>
      <c r="E79" s="334">
        <v>24.26</v>
      </c>
      <c r="F79" s="334">
        <v>44.16</v>
      </c>
      <c r="G79" s="334">
        <v>22.16</v>
      </c>
      <c r="H79" s="334">
        <v>14.16</v>
      </c>
      <c r="I79" s="335">
        <v>14.16</v>
      </c>
      <c r="J79" s="334">
        <v>12.16</v>
      </c>
      <c r="K79" s="334">
        <v>20.16</v>
      </c>
      <c r="L79" s="334">
        <v>24.16</v>
      </c>
      <c r="M79" s="334">
        <v>20.16</v>
      </c>
      <c r="N79" s="336">
        <v>20.16</v>
      </c>
      <c r="O79" s="333">
        <f t="shared" si="2"/>
        <v>248.21999999999997</v>
      </c>
      <c r="P79" s="287"/>
      <c r="Q79" s="287"/>
      <c r="R79" s="287"/>
      <c r="S79" s="287"/>
      <c r="T79" s="287"/>
      <c r="U79" s="287"/>
    </row>
    <row r="80" spans="1:21" ht="18.75" x14ac:dyDescent="0.25">
      <c r="A80" s="250">
        <v>3</v>
      </c>
      <c r="B80" s="249" t="s">
        <v>462</v>
      </c>
      <c r="C80" s="334">
        <v>28.84</v>
      </c>
      <c r="D80" s="334">
        <v>28.84</v>
      </c>
      <c r="E80" s="334">
        <v>32.5</v>
      </c>
      <c r="F80" s="334">
        <v>66.3</v>
      </c>
      <c r="G80" s="334">
        <v>19.510000000000002</v>
      </c>
      <c r="H80" s="334">
        <v>24.31</v>
      </c>
      <c r="I80" s="335">
        <v>24.31</v>
      </c>
      <c r="J80" s="334">
        <v>31.51</v>
      </c>
      <c r="K80" s="334">
        <v>32.31</v>
      </c>
      <c r="L80" s="334">
        <v>32.31</v>
      </c>
      <c r="M80" s="334">
        <v>36.31</v>
      </c>
      <c r="N80" s="336">
        <v>24.31</v>
      </c>
      <c r="O80" s="333">
        <f t="shared" si="2"/>
        <v>381.36</v>
      </c>
      <c r="P80" s="287"/>
      <c r="Q80" s="287"/>
      <c r="R80" s="287"/>
      <c r="S80" s="287"/>
      <c r="T80" s="287"/>
      <c r="U80" s="287"/>
    </row>
    <row r="81" spans="1:21" ht="18.75" x14ac:dyDescent="0.25">
      <c r="A81" s="250">
        <v>4</v>
      </c>
      <c r="B81" s="248" t="s">
        <v>463</v>
      </c>
      <c r="C81" s="334">
        <v>35.58</v>
      </c>
      <c r="D81" s="334">
        <v>35.049999999999997</v>
      </c>
      <c r="E81" s="334">
        <v>40</v>
      </c>
      <c r="F81" s="334">
        <v>56</v>
      </c>
      <c r="G81" s="334">
        <v>40</v>
      </c>
      <c r="H81" s="334">
        <v>56</v>
      </c>
      <c r="I81" s="335">
        <v>48</v>
      </c>
      <c r="J81" s="334">
        <v>45.6</v>
      </c>
      <c r="K81" s="334">
        <v>64</v>
      </c>
      <c r="L81" s="334">
        <v>60</v>
      </c>
      <c r="M81" s="334">
        <v>64</v>
      </c>
      <c r="N81" s="336">
        <v>68</v>
      </c>
      <c r="O81" s="333">
        <f t="shared" si="2"/>
        <v>612.23</v>
      </c>
      <c r="P81" s="287"/>
      <c r="Q81" s="287"/>
      <c r="R81" s="287"/>
      <c r="S81" s="287"/>
      <c r="T81" s="287"/>
      <c r="U81" s="287"/>
    </row>
    <row r="82" spans="1:21" ht="18.75" x14ac:dyDescent="0.25">
      <c r="A82" s="250">
        <v>5</v>
      </c>
      <c r="B82" s="248" t="s">
        <v>464</v>
      </c>
      <c r="C82" s="334">
        <v>93.14</v>
      </c>
      <c r="D82" s="334">
        <v>93.14</v>
      </c>
      <c r="E82" s="334">
        <v>93.12</v>
      </c>
      <c r="F82" s="334">
        <v>99</v>
      </c>
      <c r="G82" s="334">
        <v>44.8</v>
      </c>
      <c r="H82" s="334">
        <v>56</v>
      </c>
      <c r="I82" s="335">
        <v>52</v>
      </c>
      <c r="J82" s="334">
        <v>46.4</v>
      </c>
      <c r="K82" s="334">
        <v>64</v>
      </c>
      <c r="L82" s="334">
        <v>64</v>
      </c>
      <c r="M82" s="334">
        <v>80</v>
      </c>
      <c r="N82" s="336">
        <v>72</v>
      </c>
      <c r="O82" s="333">
        <f t="shared" si="2"/>
        <v>857.6</v>
      </c>
      <c r="P82" s="287"/>
      <c r="Q82" s="287"/>
      <c r="R82" s="287"/>
      <c r="S82" s="287"/>
      <c r="T82" s="287"/>
      <c r="U82" s="287"/>
    </row>
    <row r="83" spans="1:21" ht="18.75" x14ac:dyDescent="0.25">
      <c r="A83" s="250">
        <v>6</v>
      </c>
      <c r="B83" s="248" t="s">
        <v>465</v>
      </c>
      <c r="C83" s="334">
        <v>119</v>
      </c>
      <c r="D83" s="334">
        <v>119</v>
      </c>
      <c r="E83" s="334">
        <v>34.229999999999997</v>
      </c>
      <c r="F83" s="334">
        <v>62.8</v>
      </c>
      <c r="G83" s="334">
        <v>64.2</v>
      </c>
      <c r="H83" s="334">
        <v>65.400000000000006</v>
      </c>
      <c r="I83" s="335">
        <v>68.400000000000006</v>
      </c>
      <c r="J83" s="334">
        <v>67.2</v>
      </c>
      <c r="K83" s="334">
        <v>74.400000000000006</v>
      </c>
      <c r="L83" s="334">
        <v>74.400000000000006</v>
      </c>
      <c r="M83" s="334">
        <v>74.400000000000006</v>
      </c>
      <c r="N83" s="336">
        <v>80.400000000000006</v>
      </c>
      <c r="O83" s="333">
        <f t="shared" si="2"/>
        <v>903.82999999999993</v>
      </c>
      <c r="P83" s="287"/>
      <c r="Q83" s="287"/>
      <c r="R83" s="287"/>
      <c r="S83" s="287"/>
      <c r="T83" s="287"/>
      <c r="U83" s="287"/>
    </row>
    <row r="84" spans="1:21" ht="18.75" x14ac:dyDescent="0.25">
      <c r="A84" s="250">
        <v>7</v>
      </c>
      <c r="B84" s="248" t="s">
        <v>466</v>
      </c>
      <c r="C84" s="334">
        <v>500</v>
      </c>
      <c r="D84" s="334">
        <v>396</v>
      </c>
      <c r="E84" s="334">
        <v>427</v>
      </c>
      <c r="F84" s="334">
        <v>224</v>
      </c>
      <c r="G84" s="334">
        <v>56</v>
      </c>
      <c r="H84" s="334">
        <v>60</v>
      </c>
      <c r="I84" s="335">
        <v>56</v>
      </c>
      <c r="J84" s="334">
        <v>56</v>
      </c>
      <c r="K84" s="334">
        <v>60</v>
      </c>
      <c r="L84" s="334">
        <v>64</v>
      </c>
      <c r="M84" s="334">
        <v>72</v>
      </c>
      <c r="N84" s="336">
        <v>76</v>
      </c>
      <c r="O84" s="333">
        <f t="shared" si="2"/>
        <v>2047</v>
      </c>
      <c r="P84" s="287"/>
      <c r="Q84" s="287"/>
      <c r="R84" s="287"/>
      <c r="S84" s="287"/>
      <c r="T84" s="287"/>
      <c r="U84" s="287"/>
    </row>
    <row r="85" spans="1:21" ht="18.75" x14ac:dyDescent="0.25">
      <c r="A85" s="250">
        <v>8</v>
      </c>
      <c r="B85" s="248" t="s">
        <v>175</v>
      </c>
      <c r="C85" s="334">
        <v>14</v>
      </c>
      <c r="D85" s="334">
        <v>12</v>
      </c>
      <c r="E85" s="334">
        <v>14.1</v>
      </c>
      <c r="F85" s="334">
        <v>26.1</v>
      </c>
      <c r="G85" s="334">
        <v>19.100000000000001</v>
      </c>
      <c r="H85" s="334">
        <v>20</v>
      </c>
      <c r="I85" s="335">
        <v>22</v>
      </c>
      <c r="J85" s="334">
        <v>20.399999999999999</v>
      </c>
      <c r="K85" s="334">
        <v>28</v>
      </c>
      <c r="L85" s="334">
        <v>24</v>
      </c>
      <c r="M85" s="334">
        <v>32</v>
      </c>
      <c r="N85" s="336">
        <v>28</v>
      </c>
      <c r="O85" s="333">
        <f t="shared" si="2"/>
        <v>259.70000000000005</v>
      </c>
      <c r="P85" s="287"/>
      <c r="Q85" s="287"/>
      <c r="R85" s="287"/>
      <c r="S85" s="287"/>
      <c r="T85" s="287"/>
      <c r="U85" s="287"/>
    </row>
    <row r="86" spans="1:21" ht="18.75" x14ac:dyDescent="0.25">
      <c r="A86" s="250">
        <v>9</v>
      </c>
      <c r="B86" s="248" t="s">
        <v>467</v>
      </c>
      <c r="C86" s="334">
        <v>18</v>
      </c>
      <c r="D86" s="334">
        <v>18</v>
      </c>
      <c r="E86" s="334">
        <v>18</v>
      </c>
      <c r="F86" s="334">
        <v>15</v>
      </c>
      <c r="G86" s="334">
        <v>12</v>
      </c>
      <c r="H86" s="334">
        <v>10</v>
      </c>
      <c r="I86" s="335">
        <v>16</v>
      </c>
      <c r="J86" s="334">
        <v>15.66</v>
      </c>
      <c r="K86" s="334">
        <v>28</v>
      </c>
      <c r="L86" s="334">
        <v>20</v>
      </c>
      <c r="M86" s="334">
        <v>24</v>
      </c>
      <c r="N86" s="336">
        <v>20</v>
      </c>
      <c r="O86" s="333">
        <f t="shared" si="2"/>
        <v>214.66</v>
      </c>
      <c r="P86" s="287"/>
      <c r="Q86" s="287"/>
      <c r="R86" s="287"/>
      <c r="S86" s="287"/>
      <c r="T86" s="287"/>
      <c r="U86" s="287"/>
    </row>
    <row r="87" spans="1:21" ht="18.75" x14ac:dyDescent="0.25">
      <c r="A87" s="250">
        <v>10</v>
      </c>
      <c r="B87" s="248" t="s">
        <v>173</v>
      </c>
      <c r="C87" s="334">
        <v>48</v>
      </c>
      <c r="D87" s="334">
        <v>48</v>
      </c>
      <c r="E87" s="334">
        <v>48.18</v>
      </c>
      <c r="F87" s="334">
        <v>60.18</v>
      </c>
      <c r="G87" s="334">
        <v>20.18</v>
      </c>
      <c r="H87" s="334">
        <v>22.68</v>
      </c>
      <c r="I87" s="335">
        <v>25.18</v>
      </c>
      <c r="J87" s="334">
        <v>19.68</v>
      </c>
      <c r="K87" s="334">
        <v>50.18</v>
      </c>
      <c r="L87" s="334">
        <v>40.18</v>
      </c>
      <c r="M87" s="334">
        <v>66.180000000000007</v>
      </c>
      <c r="N87" s="336">
        <v>60.18</v>
      </c>
      <c r="O87" s="333">
        <f t="shared" si="2"/>
        <v>508.80000000000007</v>
      </c>
      <c r="P87" s="287"/>
      <c r="Q87" s="287"/>
      <c r="R87" s="287"/>
      <c r="S87" s="287"/>
      <c r="T87" s="287"/>
      <c r="U87" s="287"/>
    </row>
    <row r="88" spans="1:21" ht="19.5" thickBot="1" x14ac:dyDescent="0.3">
      <c r="A88" s="251">
        <v>11</v>
      </c>
      <c r="B88" s="252" t="s">
        <v>468</v>
      </c>
      <c r="C88" s="337">
        <v>12</v>
      </c>
      <c r="D88" s="337">
        <v>12</v>
      </c>
      <c r="E88" s="337">
        <v>30</v>
      </c>
      <c r="F88" s="337">
        <v>36</v>
      </c>
      <c r="G88" s="337">
        <v>15</v>
      </c>
      <c r="H88" s="337">
        <v>13.5</v>
      </c>
      <c r="I88" s="338">
        <v>13.5</v>
      </c>
      <c r="J88" s="337">
        <v>12</v>
      </c>
      <c r="K88" s="337">
        <v>25.5</v>
      </c>
      <c r="L88" s="337">
        <v>21</v>
      </c>
      <c r="M88" s="337">
        <v>47</v>
      </c>
      <c r="N88" s="339">
        <v>34</v>
      </c>
      <c r="O88" s="340">
        <f t="shared" si="2"/>
        <v>271.5</v>
      </c>
      <c r="P88" s="287"/>
      <c r="Q88" s="287"/>
      <c r="R88" s="287"/>
      <c r="S88" s="287"/>
      <c r="T88" s="287"/>
      <c r="U88" s="287"/>
    </row>
    <row r="89" spans="1:21" x14ac:dyDescent="0.25">
      <c r="A89" s="287"/>
      <c r="B89" s="287"/>
      <c r="C89" s="287"/>
      <c r="D89" s="287"/>
      <c r="E89" s="287"/>
      <c r="F89" s="287"/>
      <c r="G89" s="287"/>
      <c r="H89" s="287"/>
      <c r="I89" s="287"/>
      <c r="J89" s="287"/>
      <c r="K89" s="287"/>
      <c r="L89" s="287"/>
      <c r="M89" s="287"/>
      <c r="N89" s="287"/>
      <c r="O89" s="287"/>
      <c r="P89" s="287"/>
      <c r="Q89" s="287"/>
      <c r="R89" s="287"/>
      <c r="S89" s="287"/>
      <c r="T89" s="287"/>
      <c r="U89" s="287"/>
    </row>
    <row r="90" spans="1:21" ht="15.75" x14ac:dyDescent="0.25">
      <c r="A90" s="287"/>
      <c r="B90" s="341" t="s">
        <v>476</v>
      </c>
      <c r="C90" s="287"/>
      <c r="D90" s="287"/>
      <c r="E90" s="287"/>
      <c r="F90" s="287"/>
      <c r="G90" s="287"/>
      <c r="H90" s="287"/>
      <c r="I90" s="287"/>
      <c r="J90" s="287"/>
      <c r="K90" s="287"/>
      <c r="L90" s="287"/>
      <c r="M90" s="287"/>
      <c r="N90" s="287"/>
      <c r="O90" s="287"/>
      <c r="P90" s="287"/>
      <c r="Q90" s="287"/>
      <c r="R90" s="287"/>
      <c r="S90" s="287"/>
      <c r="T90" s="287"/>
      <c r="U90" s="287"/>
    </row>
    <row r="91" spans="1:21" ht="15.75" x14ac:dyDescent="0.25">
      <c r="A91" s="287"/>
      <c r="B91" s="342" t="s">
        <v>477</v>
      </c>
      <c r="C91" s="148" t="s">
        <v>494</v>
      </c>
      <c r="D91" s="287"/>
      <c r="E91" s="148">
        <f>O78*0.7</f>
        <v>57025.5</v>
      </c>
      <c r="F91" s="287"/>
      <c r="G91" s="287"/>
      <c r="H91" s="287"/>
      <c r="I91" s="287"/>
      <c r="J91" s="287"/>
      <c r="K91" s="287"/>
      <c r="L91" s="365" t="s">
        <v>500</v>
      </c>
      <c r="M91" s="365"/>
      <c r="N91" s="365"/>
      <c r="O91" s="365"/>
      <c r="P91" s="287"/>
      <c r="Q91" s="287"/>
      <c r="R91" s="287"/>
      <c r="S91" s="287"/>
      <c r="T91" s="287"/>
      <c r="U91" s="287"/>
    </row>
    <row r="92" spans="1:21" ht="15.75" x14ac:dyDescent="0.25">
      <c r="A92" s="287"/>
      <c r="B92" s="342" t="s">
        <v>478</v>
      </c>
      <c r="C92" s="148" t="s">
        <v>495</v>
      </c>
      <c r="D92" s="287"/>
      <c r="E92" s="148">
        <f>O78-Q78</f>
        <v>24439.5</v>
      </c>
      <c r="F92" s="287"/>
      <c r="G92" s="287"/>
      <c r="H92" s="287"/>
      <c r="I92" s="287"/>
      <c r="J92" s="287"/>
      <c r="K92" s="287"/>
      <c r="L92" s="365" t="s">
        <v>497</v>
      </c>
      <c r="M92" s="365"/>
      <c r="N92" s="365"/>
      <c r="O92" s="365"/>
      <c r="P92" s="287"/>
      <c r="Q92" s="287"/>
      <c r="R92" s="287"/>
      <c r="S92" s="287"/>
      <c r="T92" s="287"/>
      <c r="U92" s="287"/>
    </row>
    <row r="93" spans="1:21" ht="15.75" x14ac:dyDescent="0.25">
      <c r="A93" s="287"/>
      <c r="B93" s="342" t="s">
        <v>479</v>
      </c>
      <c r="C93" s="148" t="s">
        <v>496</v>
      </c>
      <c r="D93" s="287"/>
      <c r="E93" s="148">
        <f>E91*33.3%</f>
        <v>18989.491499999996</v>
      </c>
      <c r="F93" s="287"/>
      <c r="G93" s="287"/>
      <c r="H93" s="287"/>
      <c r="I93" s="287"/>
      <c r="J93" s="287"/>
      <c r="K93" s="287"/>
      <c r="L93" s="365" t="s">
        <v>443</v>
      </c>
      <c r="M93" s="365"/>
      <c r="N93" s="365"/>
      <c r="O93" s="365"/>
      <c r="P93" s="287"/>
      <c r="Q93" s="287"/>
      <c r="R93" s="287"/>
      <c r="S93" s="287"/>
      <c r="T93" s="287"/>
      <c r="U93" s="287"/>
    </row>
    <row r="94" spans="1:21" ht="15.75" x14ac:dyDescent="0.25">
      <c r="A94" s="287"/>
      <c r="B94" s="342" t="s">
        <v>480</v>
      </c>
      <c r="C94" s="148" t="s">
        <v>484</v>
      </c>
      <c r="D94" s="72"/>
      <c r="E94" s="274">
        <f>SUM(E92:E93)</f>
        <v>43428.991499999996</v>
      </c>
      <c r="F94" s="287"/>
      <c r="G94" s="287"/>
      <c r="H94" s="287"/>
      <c r="I94" s="287"/>
      <c r="J94" s="287"/>
      <c r="K94" s="287"/>
      <c r="L94" s="287"/>
      <c r="M94" s="287"/>
      <c r="N94" s="287"/>
      <c r="O94" s="287"/>
      <c r="P94" s="287"/>
      <c r="Q94" s="287"/>
      <c r="R94" s="287"/>
      <c r="S94" s="287"/>
      <c r="T94" s="287"/>
      <c r="U94" s="287"/>
    </row>
    <row r="95" spans="1:21" x14ac:dyDescent="0.25">
      <c r="A95" s="287"/>
      <c r="B95" s="287"/>
      <c r="C95" s="287"/>
      <c r="D95" s="287"/>
      <c r="E95" s="287"/>
      <c r="F95" s="287"/>
      <c r="G95" s="287"/>
      <c r="H95" s="287"/>
      <c r="I95" s="287"/>
      <c r="J95" s="287"/>
      <c r="K95" s="287"/>
      <c r="L95" s="287"/>
      <c r="M95" s="287"/>
      <c r="N95" s="287"/>
      <c r="O95" s="287"/>
      <c r="P95" s="287"/>
      <c r="Q95" s="287"/>
      <c r="R95" s="287"/>
      <c r="S95" s="287"/>
      <c r="T95" s="287"/>
      <c r="U95" s="287"/>
    </row>
    <row r="96" spans="1:21" x14ac:dyDescent="0.25">
      <c r="A96" s="287"/>
      <c r="B96" s="287"/>
      <c r="C96" s="287"/>
      <c r="D96" s="287"/>
      <c r="E96" s="287"/>
      <c r="F96" s="287"/>
      <c r="G96" s="287"/>
      <c r="H96" s="287"/>
      <c r="I96" s="287"/>
      <c r="J96" s="287"/>
      <c r="K96" s="287"/>
      <c r="L96" s="287"/>
      <c r="M96" s="287"/>
      <c r="N96" s="287"/>
      <c r="O96" s="287"/>
      <c r="P96" s="287"/>
      <c r="Q96" s="287"/>
      <c r="R96" s="287"/>
      <c r="S96" s="287"/>
      <c r="T96" s="287"/>
      <c r="U96" s="287"/>
    </row>
    <row r="97" spans="1:21" x14ac:dyDescent="0.25">
      <c r="A97" s="287"/>
      <c r="B97" s="287"/>
      <c r="C97" s="287"/>
      <c r="D97" s="287"/>
      <c r="E97" s="287"/>
      <c r="F97" s="287"/>
      <c r="G97" s="287"/>
      <c r="H97" s="287"/>
      <c r="I97" s="287"/>
      <c r="J97" s="287"/>
      <c r="K97" s="287"/>
      <c r="L97" s="287"/>
      <c r="M97" s="287"/>
      <c r="N97" s="287"/>
      <c r="O97" s="287"/>
      <c r="P97" s="287"/>
      <c r="Q97" s="287"/>
      <c r="R97" s="287"/>
      <c r="S97" s="287"/>
      <c r="T97" s="287"/>
      <c r="U97" s="287"/>
    </row>
    <row r="98" spans="1:21" x14ac:dyDescent="0.25">
      <c r="A98" s="287"/>
      <c r="B98" s="287"/>
      <c r="C98" s="287"/>
      <c r="D98" s="287"/>
      <c r="E98" s="287"/>
      <c r="F98" s="287"/>
      <c r="G98" s="287"/>
      <c r="H98" s="287"/>
      <c r="I98" s="287"/>
      <c r="J98" s="287"/>
      <c r="K98" s="287"/>
      <c r="L98" s="287"/>
      <c r="M98" s="287"/>
      <c r="N98" s="287"/>
      <c r="O98" s="287"/>
      <c r="P98" s="287"/>
      <c r="Q98" s="287"/>
      <c r="R98" s="287"/>
      <c r="S98" s="287"/>
      <c r="T98" s="287"/>
      <c r="U98" s="287"/>
    </row>
    <row r="99" spans="1:21" x14ac:dyDescent="0.25">
      <c r="A99" s="287"/>
      <c r="B99" s="287"/>
      <c r="C99" s="287"/>
      <c r="D99" s="287"/>
      <c r="E99" s="287"/>
      <c r="F99" s="287"/>
      <c r="G99" s="287"/>
      <c r="H99" s="287"/>
      <c r="I99" s="287"/>
      <c r="J99" s="287"/>
      <c r="K99" s="287"/>
      <c r="L99" s="421" t="s">
        <v>498</v>
      </c>
      <c r="M99" s="421"/>
      <c r="N99" s="421"/>
      <c r="O99" s="421"/>
      <c r="P99" s="287"/>
      <c r="Q99" s="287"/>
      <c r="R99" s="287"/>
      <c r="S99" s="287"/>
      <c r="T99" s="287"/>
      <c r="U99" s="287"/>
    </row>
    <row r="100" spans="1:21" x14ac:dyDescent="0.25">
      <c r="A100" s="287"/>
      <c r="B100" s="287"/>
      <c r="C100" s="287"/>
      <c r="D100" s="287"/>
      <c r="E100" s="287"/>
      <c r="F100" s="287"/>
      <c r="G100" s="287"/>
      <c r="H100" s="287"/>
      <c r="I100" s="287"/>
      <c r="J100" s="287"/>
      <c r="K100" s="287"/>
      <c r="L100" s="361" t="s">
        <v>499</v>
      </c>
      <c r="M100" s="361"/>
      <c r="N100" s="361"/>
      <c r="O100" s="361"/>
      <c r="P100" s="287"/>
      <c r="Q100" s="287"/>
      <c r="R100" s="287"/>
      <c r="S100" s="287"/>
      <c r="T100" s="287"/>
      <c r="U100" s="287"/>
    </row>
    <row r="101" spans="1:21" x14ac:dyDescent="0.25">
      <c r="A101" s="287"/>
      <c r="B101" s="287"/>
      <c r="C101" s="287"/>
      <c r="D101" s="287"/>
      <c r="E101" s="287"/>
      <c r="F101" s="287"/>
      <c r="G101" s="287"/>
      <c r="H101" s="287"/>
      <c r="I101" s="287"/>
      <c r="J101" s="287"/>
      <c r="K101" s="287"/>
      <c r="L101" s="318"/>
      <c r="M101" s="318"/>
      <c r="N101" s="318"/>
      <c r="O101" s="318"/>
      <c r="P101" s="287"/>
      <c r="Q101" s="287"/>
      <c r="R101" s="287"/>
      <c r="S101" s="287"/>
      <c r="T101" s="287"/>
      <c r="U101" s="287"/>
    </row>
    <row r="102" spans="1:21" x14ac:dyDescent="0.25">
      <c r="A102" s="287"/>
      <c r="B102" s="287"/>
      <c r="C102" s="287"/>
      <c r="D102" s="287"/>
      <c r="E102" s="287"/>
      <c r="F102" s="287"/>
      <c r="G102" s="287"/>
      <c r="H102" s="287"/>
      <c r="I102" s="287"/>
      <c r="J102" s="287"/>
      <c r="K102" s="287"/>
      <c r="L102" s="287"/>
      <c r="M102" s="287"/>
      <c r="N102" s="287"/>
      <c r="O102" s="287"/>
      <c r="P102" s="287"/>
      <c r="Q102" s="287"/>
      <c r="R102" s="287"/>
      <c r="S102" s="287"/>
      <c r="T102" s="287"/>
      <c r="U102" s="287"/>
    </row>
    <row r="103" spans="1:21" x14ac:dyDescent="0.25">
      <c r="A103" s="287"/>
      <c r="B103" s="287"/>
      <c r="C103" s="287"/>
      <c r="D103" s="287"/>
      <c r="E103" s="287"/>
      <c r="F103" s="287"/>
      <c r="G103" s="287"/>
      <c r="H103" s="287"/>
      <c r="I103" s="287"/>
      <c r="J103" s="287"/>
      <c r="K103" s="287"/>
      <c r="L103" s="287"/>
      <c r="M103" s="287"/>
      <c r="N103" s="287"/>
      <c r="O103" s="287"/>
      <c r="P103" s="287"/>
      <c r="Q103" s="287"/>
      <c r="R103" s="287"/>
      <c r="S103" s="287"/>
      <c r="T103" s="287"/>
      <c r="U103" s="287"/>
    </row>
    <row r="104" spans="1:21" x14ac:dyDescent="0.25">
      <c r="A104" s="287"/>
      <c r="B104" s="287"/>
      <c r="C104" s="287"/>
      <c r="D104" s="287"/>
      <c r="E104" s="287"/>
      <c r="F104" s="287"/>
      <c r="G104" s="287"/>
      <c r="H104" s="287"/>
      <c r="I104" s="287"/>
      <c r="J104" s="287"/>
      <c r="K104" s="287"/>
      <c r="L104" s="287"/>
      <c r="M104" s="287"/>
      <c r="N104" s="287"/>
      <c r="O104" s="287"/>
      <c r="P104" s="287"/>
      <c r="Q104" s="287"/>
      <c r="R104" s="287"/>
      <c r="S104" s="287"/>
      <c r="T104" s="287"/>
      <c r="U104" s="287"/>
    </row>
    <row r="105" spans="1:21" x14ac:dyDescent="0.25">
      <c r="A105" s="287"/>
      <c r="B105" s="287"/>
      <c r="C105" s="287"/>
      <c r="D105" s="287"/>
      <c r="E105" s="287"/>
      <c r="F105" s="287"/>
      <c r="G105" s="287"/>
      <c r="H105" s="287"/>
      <c r="I105" s="287"/>
      <c r="J105" s="287"/>
      <c r="K105" s="287"/>
      <c r="L105" s="287"/>
      <c r="M105" s="287"/>
      <c r="N105" s="287"/>
      <c r="O105" s="287"/>
      <c r="P105" s="287"/>
      <c r="Q105" s="287"/>
      <c r="R105" s="287"/>
      <c r="S105" s="287"/>
      <c r="T105" s="287"/>
      <c r="U105" s="287"/>
    </row>
    <row r="106" spans="1:21" x14ac:dyDescent="0.25">
      <c r="A106" s="287"/>
      <c r="B106" s="287"/>
      <c r="C106" s="287"/>
      <c r="D106" s="287"/>
      <c r="E106" s="287"/>
      <c r="F106" s="287"/>
      <c r="G106" s="287"/>
      <c r="H106" s="287"/>
      <c r="I106" s="287"/>
      <c r="J106" s="287"/>
      <c r="K106" s="287"/>
      <c r="L106" s="287"/>
      <c r="M106" s="287"/>
      <c r="N106" s="287"/>
      <c r="O106" s="287"/>
      <c r="P106" s="287"/>
      <c r="Q106" s="287"/>
      <c r="R106" s="287"/>
      <c r="S106" s="287"/>
      <c r="T106" s="287"/>
      <c r="U106" s="287"/>
    </row>
    <row r="107" spans="1:21" x14ac:dyDescent="0.25">
      <c r="A107" s="287"/>
      <c r="B107" s="287"/>
      <c r="C107" s="287"/>
      <c r="D107" s="287"/>
      <c r="E107" s="287"/>
      <c r="F107" s="287"/>
      <c r="G107" s="287"/>
      <c r="H107" s="287"/>
      <c r="I107" s="287"/>
      <c r="J107" s="287"/>
      <c r="K107" s="287"/>
      <c r="L107" s="287"/>
      <c r="M107" s="287"/>
      <c r="N107" s="287"/>
      <c r="O107" s="287"/>
      <c r="P107" s="287"/>
      <c r="Q107" s="287"/>
      <c r="R107" s="287"/>
      <c r="S107" s="287"/>
      <c r="T107" s="287"/>
      <c r="U107" s="287"/>
    </row>
  </sheetData>
  <mergeCells count="84">
    <mergeCell ref="R15:S15"/>
    <mergeCell ref="T15:U15"/>
    <mergeCell ref="V15:W15"/>
    <mergeCell ref="X15:Y15"/>
    <mergeCell ref="L18:O18"/>
    <mergeCell ref="P15:Q15"/>
    <mergeCell ref="P13:Q13"/>
    <mergeCell ref="R13:S13"/>
    <mergeCell ref="T13:U13"/>
    <mergeCell ref="V13:W13"/>
    <mergeCell ref="X13:Y13"/>
    <mergeCell ref="P14:Q14"/>
    <mergeCell ref="R14:S14"/>
    <mergeCell ref="T14:U14"/>
    <mergeCell ref="V14:W14"/>
    <mergeCell ref="X14:Y14"/>
    <mergeCell ref="P11:Q11"/>
    <mergeCell ref="R11:S11"/>
    <mergeCell ref="T11:U11"/>
    <mergeCell ref="V11:W11"/>
    <mergeCell ref="X11:Y11"/>
    <mergeCell ref="P12:Q12"/>
    <mergeCell ref="R12:S12"/>
    <mergeCell ref="T12:U12"/>
    <mergeCell ref="V12:W12"/>
    <mergeCell ref="X12:Y12"/>
    <mergeCell ref="P9:Q9"/>
    <mergeCell ref="R9:S9"/>
    <mergeCell ref="T9:U9"/>
    <mergeCell ref="V9:W9"/>
    <mergeCell ref="X9:Y9"/>
    <mergeCell ref="P10:Q10"/>
    <mergeCell ref="R10:S10"/>
    <mergeCell ref="T10:U10"/>
    <mergeCell ref="V10:W10"/>
    <mergeCell ref="X10:Y10"/>
    <mergeCell ref="P7:Q7"/>
    <mergeCell ref="R7:S7"/>
    <mergeCell ref="T7:U7"/>
    <mergeCell ref="V7:W7"/>
    <mergeCell ref="X7:Y7"/>
    <mergeCell ref="P8:Q8"/>
    <mergeCell ref="R8:S8"/>
    <mergeCell ref="T8:U8"/>
    <mergeCell ref="V8:W8"/>
    <mergeCell ref="X8:Y8"/>
    <mergeCell ref="P5:Q5"/>
    <mergeCell ref="R5:S5"/>
    <mergeCell ref="T5:U5"/>
    <mergeCell ref="X5:Y5"/>
    <mergeCell ref="P6:Q6"/>
    <mergeCell ref="R6:S6"/>
    <mergeCell ref="T6:U6"/>
    <mergeCell ref="V6:W6"/>
    <mergeCell ref="X6:Y6"/>
    <mergeCell ref="V5:W5"/>
    <mergeCell ref="A39:A40"/>
    <mergeCell ref="B39:B40"/>
    <mergeCell ref="C39:N39"/>
    <mergeCell ref="O39:O40"/>
    <mergeCell ref="A1:O1"/>
    <mergeCell ref="A2:O2"/>
    <mergeCell ref="A36:O36"/>
    <mergeCell ref="A37:O37"/>
    <mergeCell ref="L19:O19"/>
    <mergeCell ref="L20:O20"/>
    <mergeCell ref="L26:O26"/>
    <mergeCell ref="L27:O27"/>
    <mergeCell ref="L54:O54"/>
    <mergeCell ref="L55:O55"/>
    <mergeCell ref="L56:O56"/>
    <mergeCell ref="L62:O62"/>
    <mergeCell ref="L63:O63"/>
    <mergeCell ref="A73:O73"/>
    <mergeCell ref="A74:O74"/>
    <mergeCell ref="A76:A77"/>
    <mergeCell ref="B76:B77"/>
    <mergeCell ref="C76:N76"/>
    <mergeCell ref="O76:O77"/>
    <mergeCell ref="L91:O91"/>
    <mergeCell ref="L92:O92"/>
    <mergeCell ref="L93:O93"/>
    <mergeCell ref="L99:O99"/>
    <mergeCell ref="L100:O100"/>
  </mergeCells>
  <pageMargins left="0.70866141732283472" right="0.70866141732283472" top="0.74803149606299213" bottom="0.74803149606299213" header="0.31496062992125984" footer="0.31496062992125984"/>
  <pageSetup paperSize="5" scale="85" orientation="landscape" horizontalDpi="4294967293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E142"/>
  <sheetViews>
    <sheetView tabSelected="1" workbookViewId="0">
      <selection activeCell="L143" sqref="L143"/>
    </sheetView>
  </sheetViews>
  <sheetFormatPr defaultRowHeight="15" x14ac:dyDescent="0.25"/>
  <cols>
    <col min="1" max="1" width="5.5703125" customWidth="1"/>
    <col min="2" max="2" width="21.28515625" customWidth="1"/>
    <col min="3" max="3" width="10.140625" customWidth="1"/>
    <col min="4" max="5" width="10.42578125" customWidth="1"/>
    <col min="6" max="6" width="10.5703125" customWidth="1"/>
    <col min="7" max="7" width="12" customWidth="1"/>
    <col min="9" max="9" width="6.140625" customWidth="1"/>
    <col min="10" max="10" width="14.28515625" customWidth="1"/>
    <col min="15" max="15" width="12.42578125" customWidth="1"/>
    <col min="17" max="17" width="5.85546875" customWidth="1"/>
    <col min="18" max="18" width="16.28515625" customWidth="1"/>
    <col min="23" max="23" width="12.7109375" customWidth="1"/>
    <col min="25" max="25" width="5.42578125" customWidth="1"/>
    <col min="26" max="26" width="14.28515625" customWidth="1"/>
  </cols>
  <sheetData>
    <row r="1" spans="1:31" s="287" customFormat="1" x14ac:dyDescent="0.25">
      <c r="A1" s="361" t="s">
        <v>508</v>
      </c>
      <c r="B1" s="361"/>
      <c r="C1" s="361"/>
      <c r="D1" s="361"/>
      <c r="E1" s="361"/>
      <c r="F1" s="361"/>
      <c r="G1" s="361"/>
      <c r="I1" s="361" t="s">
        <v>508</v>
      </c>
      <c r="J1" s="361"/>
      <c r="K1" s="361"/>
      <c r="L1" s="361"/>
      <c r="M1" s="361"/>
      <c r="N1" s="361"/>
      <c r="O1" s="361"/>
      <c r="Q1" s="361" t="s">
        <v>508</v>
      </c>
      <c r="R1" s="361"/>
      <c r="S1" s="361"/>
      <c r="T1" s="361"/>
      <c r="U1" s="361"/>
      <c r="V1" s="361"/>
      <c r="W1" s="361"/>
      <c r="Y1" s="361" t="s">
        <v>508</v>
      </c>
      <c r="Z1" s="361"/>
      <c r="AA1" s="361"/>
      <c r="AB1" s="361"/>
      <c r="AC1" s="361"/>
      <c r="AD1" s="361"/>
      <c r="AE1" s="361"/>
    </row>
    <row r="2" spans="1:31" x14ac:dyDescent="0.25">
      <c r="A2" s="361" t="s">
        <v>512</v>
      </c>
      <c r="B2" s="361"/>
      <c r="C2" s="361"/>
      <c r="D2" s="361"/>
      <c r="E2" s="361"/>
      <c r="F2" s="361"/>
      <c r="G2" s="361"/>
      <c r="I2" s="361" t="s">
        <v>513</v>
      </c>
      <c r="J2" s="361"/>
      <c r="K2" s="361"/>
      <c r="L2" s="361"/>
      <c r="M2" s="361"/>
      <c r="N2" s="361"/>
      <c r="O2" s="361"/>
      <c r="Q2" s="361" t="s">
        <v>514</v>
      </c>
      <c r="R2" s="361"/>
      <c r="S2" s="361"/>
      <c r="T2" s="361"/>
      <c r="U2" s="361"/>
      <c r="V2" s="361"/>
      <c r="W2" s="361"/>
      <c r="Y2" s="361" t="s">
        <v>515</v>
      </c>
      <c r="Z2" s="361"/>
      <c r="AA2" s="361"/>
      <c r="AB2" s="361"/>
      <c r="AC2" s="361"/>
      <c r="AD2" s="361"/>
      <c r="AE2" s="361"/>
    </row>
    <row r="3" spans="1:31" x14ac:dyDescent="0.25">
      <c r="I3" s="287"/>
      <c r="J3" s="287"/>
      <c r="K3" s="287"/>
      <c r="L3" s="287"/>
      <c r="M3" s="287"/>
      <c r="N3" s="287"/>
      <c r="O3" s="287"/>
      <c r="Q3" s="287"/>
      <c r="R3" s="287"/>
      <c r="S3" s="287"/>
      <c r="T3" s="287"/>
      <c r="U3" s="287"/>
      <c r="V3" s="287"/>
      <c r="W3" s="287"/>
      <c r="Y3" s="287"/>
      <c r="Z3" s="287"/>
      <c r="AA3" s="287"/>
      <c r="AB3" s="287"/>
      <c r="AC3" s="287"/>
      <c r="AD3" s="287"/>
      <c r="AE3" s="287"/>
    </row>
    <row r="4" spans="1:31" x14ac:dyDescent="0.25">
      <c r="A4" s="473" t="s">
        <v>29</v>
      </c>
      <c r="B4" s="473" t="s">
        <v>294</v>
      </c>
      <c r="C4" s="474" t="s">
        <v>509</v>
      </c>
      <c r="D4" s="475"/>
      <c r="E4" s="475"/>
      <c r="F4" s="476"/>
      <c r="G4" s="473" t="s">
        <v>337</v>
      </c>
      <c r="I4" s="473" t="s">
        <v>29</v>
      </c>
      <c r="J4" s="473" t="s">
        <v>294</v>
      </c>
      <c r="K4" s="474" t="s">
        <v>516</v>
      </c>
      <c r="L4" s="475"/>
      <c r="M4" s="475"/>
      <c r="N4" s="476"/>
      <c r="O4" s="473" t="s">
        <v>337</v>
      </c>
      <c r="Q4" s="473" t="s">
        <v>29</v>
      </c>
      <c r="R4" s="473" t="s">
        <v>294</v>
      </c>
      <c r="S4" s="474" t="s">
        <v>510</v>
      </c>
      <c r="T4" s="475"/>
      <c r="U4" s="475"/>
      <c r="V4" s="476"/>
      <c r="W4" s="473" t="s">
        <v>337</v>
      </c>
      <c r="Y4" s="473" t="s">
        <v>29</v>
      </c>
      <c r="Z4" s="473" t="s">
        <v>294</v>
      </c>
      <c r="AA4" s="474" t="s">
        <v>510</v>
      </c>
      <c r="AB4" s="475"/>
      <c r="AC4" s="475"/>
      <c r="AD4" s="476"/>
      <c r="AE4" s="473" t="s">
        <v>337</v>
      </c>
    </row>
    <row r="5" spans="1:31" s="352" customFormat="1" x14ac:dyDescent="0.25">
      <c r="A5" s="477"/>
      <c r="B5" s="477"/>
      <c r="C5" s="478">
        <v>2019</v>
      </c>
      <c r="D5" s="478">
        <v>2020</v>
      </c>
      <c r="E5" s="478">
        <v>2021</v>
      </c>
      <c r="F5" s="478">
        <v>2022</v>
      </c>
      <c r="G5" s="477"/>
      <c r="I5" s="477"/>
      <c r="J5" s="477"/>
      <c r="K5" s="478">
        <v>2019</v>
      </c>
      <c r="L5" s="478">
        <v>2020</v>
      </c>
      <c r="M5" s="478">
        <v>2021</v>
      </c>
      <c r="N5" s="478">
        <v>2022</v>
      </c>
      <c r="O5" s="477"/>
      <c r="Q5" s="477"/>
      <c r="R5" s="477"/>
      <c r="S5" s="478">
        <v>2019</v>
      </c>
      <c r="T5" s="478">
        <v>2020</v>
      </c>
      <c r="U5" s="478">
        <v>2021</v>
      </c>
      <c r="V5" s="478">
        <v>2022</v>
      </c>
      <c r="W5" s="477"/>
      <c r="Y5" s="477"/>
      <c r="Z5" s="477"/>
      <c r="AA5" s="478">
        <v>2019</v>
      </c>
      <c r="AB5" s="478">
        <v>2020</v>
      </c>
      <c r="AC5" s="478">
        <v>2021</v>
      </c>
      <c r="AD5" s="478">
        <v>2022</v>
      </c>
      <c r="AE5" s="477"/>
    </row>
    <row r="6" spans="1:31" x14ac:dyDescent="0.25">
      <c r="A6" s="353">
        <v>1</v>
      </c>
      <c r="B6" s="87" t="s">
        <v>298</v>
      </c>
      <c r="C6" s="353"/>
      <c r="D6" s="353"/>
      <c r="E6" s="353">
        <v>1</v>
      </c>
      <c r="F6" s="353"/>
      <c r="G6" s="353">
        <f>SUM(C6:F6)</f>
        <v>1</v>
      </c>
      <c r="I6" s="353">
        <v>1</v>
      </c>
      <c r="J6" s="87" t="s">
        <v>298</v>
      </c>
      <c r="K6" s="353"/>
      <c r="L6" s="353"/>
      <c r="M6" s="353"/>
      <c r="N6" s="353"/>
      <c r="O6" s="353">
        <f>SUM(K6:N6)</f>
        <v>0</v>
      </c>
      <c r="Q6" s="353">
        <v>1</v>
      </c>
      <c r="R6" s="87" t="s">
        <v>298</v>
      </c>
      <c r="S6" s="353"/>
      <c r="T6" s="353"/>
      <c r="U6" s="353"/>
      <c r="V6" s="353"/>
      <c r="W6" s="353">
        <f>SUM(S6:V6)</f>
        <v>0</v>
      </c>
      <c r="Y6" s="353">
        <v>1</v>
      </c>
      <c r="Z6" s="87" t="s">
        <v>298</v>
      </c>
      <c r="AA6" s="353"/>
      <c r="AB6" s="353"/>
      <c r="AC6" s="353"/>
      <c r="AD6" s="353"/>
      <c r="AE6" s="353">
        <f>SUM(AA6:AD6)</f>
        <v>0</v>
      </c>
    </row>
    <row r="7" spans="1:31" x14ac:dyDescent="0.25">
      <c r="A7" s="353">
        <v>2</v>
      </c>
      <c r="B7" s="87" t="s">
        <v>299</v>
      </c>
      <c r="C7" s="353"/>
      <c r="D7" s="353"/>
      <c r="E7" s="353">
        <v>1</v>
      </c>
      <c r="F7" s="353">
        <v>1</v>
      </c>
      <c r="G7" s="353">
        <f t="shared" ref="G7:G13" si="0">SUM(C7:F7)</f>
        <v>2</v>
      </c>
      <c r="I7" s="353">
        <v>2</v>
      </c>
      <c r="J7" s="87" t="s">
        <v>299</v>
      </c>
      <c r="K7" s="353">
        <v>1</v>
      </c>
      <c r="L7" s="353"/>
      <c r="M7" s="353"/>
      <c r="N7" s="353">
        <v>1</v>
      </c>
      <c r="O7" s="353">
        <f t="shared" ref="O7:O13" si="1">SUM(K7:N7)</f>
        <v>2</v>
      </c>
      <c r="Q7" s="353">
        <v>2</v>
      </c>
      <c r="R7" s="87" t="s">
        <v>299</v>
      </c>
      <c r="S7" s="353"/>
      <c r="T7" s="353"/>
      <c r="U7" s="353"/>
      <c r="V7" s="353"/>
      <c r="W7" s="353">
        <f t="shared" ref="W7:W13" si="2">SUM(S7:V7)</f>
        <v>0</v>
      </c>
      <c r="Y7" s="353">
        <v>2</v>
      </c>
      <c r="Z7" s="87" t="s">
        <v>299</v>
      </c>
      <c r="AA7" s="353"/>
      <c r="AB7" s="353"/>
      <c r="AC7" s="353"/>
      <c r="AD7" s="353"/>
      <c r="AE7" s="353">
        <f t="shared" ref="AE7:AE13" si="3">SUM(AA7:AD7)</f>
        <v>0</v>
      </c>
    </row>
    <row r="8" spans="1:31" x14ac:dyDescent="0.25">
      <c r="A8" s="353">
        <v>3</v>
      </c>
      <c r="B8" s="87" t="s">
        <v>300</v>
      </c>
      <c r="C8" s="353"/>
      <c r="D8" s="353">
        <v>1</v>
      </c>
      <c r="E8" s="353">
        <v>1</v>
      </c>
      <c r="F8" s="353"/>
      <c r="G8" s="353">
        <f t="shared" si="0"/>
        <v>2</v>
      </c>
      <c r="I8" s="353">
        <v>3</v>
      </c>
      <c r="J8" s="87" t="s">
        <v>300</v>
      </c>
      <c r="K8" s="353">
        <v>1</v>
      </c>
      <c r="L8" s="353"/>
      <c r="M8" s="353"/>
      <c r="N8" s="353"/>
      <c r="O8" s="353">
        <f t="shared" si="1"/>
        <v>1</v>
      </c>
      <c r="Q8" s="353">
        <v>3</v>
      </c>
      <c r="R8" s="87" t="s">
        <v>300</v>
      </c>
      <c r="S8" s="353"/>
      <c r="T8" s="353"/>
      <c r="U8" s="353"/>
      <c r="V8" s="353"/>
      <c r="W8" s="353">
        <f t="shared" si="2"/>
        <v>0</v>
      </c>
      <c r="Y8" s="353">
        <v>3</v>
      </c>
      <c r="Z8" s="87" t="s">
        <v>300</v>
      </c>
      <c r="AA8" s="353"/>
      <c r="AB8" s="353"/>
      <c r="AC8" s="353"/>
      <c r="AD8" s="353"/>
      <c r="AE8" s="353">
        <f t="shared" si="3"/>
        <v>0</v>
      </c>
    </row>
    <row r="9" spans="1:31" x14ac:dyDescent="0.25">
      <c r="A9" s="353">
        <v>4</v>
      </c>
      <c r="B9" s="87" t="s">
        <v>301</v>
      </c>
      <c r="C9" s="353"/>
      <c r="D9" s="353"/>
      <c r="E9" s="353">
        <v>2</v>
      </c>
      <c r="F9" s="353"/>
      <c r="G9" s="353">
        <f t="shared" si="0"/>
        <v>2</v>
      </c>
      <c r="I9" s="353">
        <v>4</v>
      </c>
      <c r="J9" s="87" t="s">
        <v>301</v>
      </c>
      <c r="K9" s="353"/>
      <c r="L9" s="353">
        <v>1</v>
      </c>
      <c r="M9" s="353"/>
      <c r="N9" s="353">
        <v>1</v>
      </c>
      <c r="O9" s="353">
        <f t="shared" si="1"/>
        <v>2</v>
      </c>
      <c r="Q9" s="353">
        <v>4</v>
      </c>
      <c r="R9" s="87" t="s">
        <v>301</v>
      </c>
      <c r="S9" s="353"/>
      <c r="T9" s="353"/>
      <c r="U9" s="353"/>
      <c r="V9" s="353"/>
      <c r="W9" s="353">
        <f t="shared" si="2"/>
        <v>0</v>
      </c>
      <c r="Y9" s="353">
        <v>4</v>
      </c>
      <c r="Z9" s="87" t="s">
        <v>301</v>
      </c>
      <c r="AA9" s="353"/>
      <c r="AB9" s="353"/>
      <c r="AC9" s="353"/>
      <c r="AD9" s="353"/>
      <c r="AE9" s="353">
        <f t="shared" si="3"/>
        <v>0</v>
      </c>
    </row>
    <row r="10" spans="1:31" x14ac:dyDescent="0.25">
      <c r="A10" s="353">
        <v>5</v>
      </c>
      <c r="B10" s="87" t="s">
        <v>302</v>
      </c>
      <c r="C10" s="353"/>
      <c r="D10" s="353"/>
      <c r="E10" s="353">
        <v>1</v>
      </c>
      <c r="F10" s="353"/>
      <c r="G10" s="353">
        <f t="shared" si="0"/>
        <v>1</v>
      </c>
      <c r="I10" s="353">
        <v>5</v>
      </c>
      <c r="J10" s="87" t="s">
        <v>302</v>
      </c>
      <c r="K10" s="353"/>
      <c r="L10" s="353"/>
      <c r="M10" s="353"/>
      <c r="N10" s="353"/>
      <c r="O10" s="353">
        <f t="shared" si="1"/>
        <v>0</v>
      </c>
      <c r="Q10" s="353">
        <v>5</v>
      </c>
      <c r="R10" s="87" t="s">
        <v>302</v>
      </c>
      <c r="S10" s="353"/>
      <c r="T10" s="353"/>
      <c r="U10" s="353"/>
      <c r="V10" s="353"/>
      <c r="W10" s="353">
        <f t="shared" si="2"/>
        <v>0</v>
      </c>
      <c r="Y10" s="353">
        <v>5</v>
      </c>
      <c r="Z10" s="87" t="s">
        <v>302</v>
      </c>
      <c r="AA10" s="353"/>
      <c r="AB10" s="353"/>
      <c r="AC10" s="353"/>
      <c r="AD10" s="353"/>
      <c r="AE10" s="353">
        <f t="shared" si="3"/>
        <v>0</v>
      </c>
    </row>
    <row r="11" spans="1:31" x14ac:dyDescent="0.25">
      <c r="A11" s="353">
        <v>6</v>
      </c>
      <c r="B11" s="87" t="s">
        <v>303</v>
      </c>
      <c r="C11" s="353"/>
      <c r="D11" s="353"/>
      <c r="E11" s="353">
        <v>1</v>
      </c>
      <c r="F11" s="353"/>
      <c r="G11" s="353">
        <f t="shared" si="0"/>
        <v>1</v>
      </c>
      <c r="I11" s="353">
        <v>6</v>
      </c>
      <c r="J11" s="87" t="s">
        <v>303</v>
      </c>
      <c r="K11" s="353">
        <v>1</v>
      </c>
      <c r="L11" s="353"/>
      <c r="M11" s="353"/>
      <c r="N11" s="353">
        <v>1</v>
      </c>
      <c r="O11" s="353">
        <f t="shared" si="1"/>
        <v>2</v>
      </c>
      <c r="Q11" s="353">
        <v>6</v>
      </c>
      <c r="R11" s="87" t="s">
        <v>303</v>
      </c>
      <c r="S11" s="353"/>
      <c r="T11" s="353"/>
      <c r="U11" s="353"/>
      <c r="V11" s="353"/>
      <c r="W11" s="353">
        <f t="shared" si="2"/>
        <v>0</v>
      </c>
      <c r="Y11" s="353">
        <v>6</v>
      </c>
      <c r="Z11" s="87" t="s">
        <v>303</v>
      </c>
      <c r="AA11" s="353"/>
      <c r="AB11" s="353"/>
      <c r="AC11" s="353"/>
      <c r="AD11" s="353"/>
      <c r="AE11" s="353">
        <f t="shared" si="3"/>
        <v>0</v>
      </c>
    </row>
    <row r="12" spans="1:31" x14ac:dyDescent="0.25">
      <c r="A12" s="353">
        <v>7</v>
      </c>
      <c r="B12" s="87" t="s">
        <v>304</v>
      </c>
      <c r="C12" s="353"/>
      <c r="D12" s="353"/>
      <c r="E12" s="353">
        <v>1</v>
      </c>
      <c r="F12" s="353">
        <v>3</v>
      </c>
      <c r="G12" s="353">
        <f t="shared" si="0"/>
        <v>4</v>
      </c>
      <c r="I12" s="353">
        <v>7</v>
      </c>
      <c r="J12" s="87" t="s">
        <v>304</v>
      </c>
      <c r="K12" s="353">
        <v>3</v>
      </c>
      <c r="L12" s="353"/>
      <c r="M12" s="353"/>
      <c r="N12" s="353">
        <v>2</v>
      </c>
      <c r="O12" s="353">
        <f t="shared" si="1"/>
        <v>5</v>
      </c>
      <c r="Q12" s="353">
        <v>7</v>
      </c>
      <c r="R12" s="87" t="s">
        <v>304</v>
      </c>
      <c r="S12" s="353"/>
      <c r="T12" s="353"/>
      <c r="U12" s="353"/>
      <c r="V12" s="353"/>
      <c r="W12" s="353">
        <f t="shared" si="2"/>
        <v>0</v>
      </c>
      <c r="Y12" s="353">
        <v>7</v>
      </c>
      <c r="Z12" s="87" t="s">
        <v>304</v>
      </c>
      <c r="AA12" s="353"/>
      <c r="AB12" s="353"/>
      <c r="AC12" s="353"/>
      <c r="AD12" s="353"/>
      <c r="AE12" s="353">
        <f t="shared" si="3"/>
        <v>0</v>
      </c>
    </row>
    <row r="13" spans="1:31" x14ac:dyDescent="0.25">
      <c r="A13" s="353">
        <v>8</v>
      </c>
      <c r="B13" s="87" t="s">
        <v>305</v>
      </c>
      <c r="C13" s="353"/>
      <c r="D13" s="353">
        <v>3</v>
      </c>
      <c r="E13" s="353">
        <v>2</v>
      </c>
      <c r="F13" s="353"/>
      <c r="G13" s="353">
        <f t="shared" si="0"/>
        <v>5</v>
      </c>
      <c r="I13" s="353">
        <v>8</v>
      </c>
      <c r="J13" s="87" t="s">
        <v>305</v>
      </c>
      <c r="K13" s="353"/>
      <c r="L13" s="353"/>
      <c r="M13" s="353"/>
      <c r="N13" s="353">
        <v>1</v>
      </c>
      <c r="O13" s="353">
        <f t="shared" si="1"/>
        <v>1</v>
      </c>
      <c r="Q13" s="353">
        <v>8</v>
      </c>
      <c r="R13" s="87" t="s">
        <v>305</v>
      </c>
      <c r="S13" s="353"/>
      <c r="T13" s="353"/>
      <c r="U13" s="353"/>
      <c r="V13" s="353"/>
      <c r="W13" s="353">
        <f t="shared" si="2"/>
        <v>0</v>
      </c>
      <c r="Y13" s="353">
        <v>8</v>
      </c>
      <c r="Z13" s="87" t="s">
        <v>305</v>
      </c>
      <c r="AA13" s="353"/>
      <c r="AB13" s="353"/>
      <c r="AC13" s="353"/>
      <c r="AD13" s="353"/>
      <c r="AE13" s="353">
        <f t="shared" si="3"/>
        <v>0</v>
      </c>
    </row>
    <row r="14" spans="1:31" ht="15.75" thickBot="1" x14ac:dyDescent="0.3">
      <c r="A14" s="479" t="s">
        <v>337</v>
      </c>
      <c r="B14" s="480"/>
      <c r="C14" s="481">
        <f>SUM(C6:C13)</f>
        <v>0</v>
      </c>
      <c r="D14" s="481">
        <f t="shared" ref="D14:G14" si="4">SUM(D6:D13)</f>
        <v>4</v>
      </c>
      <c r="E14" s="481">
        <f t="shared" si="4"/>
        <v>10</v>
      </c>
      <c r="F14" s="481">
        <f t="shared" si="4"/>
        <v>4</v>
      </c>
      <c r="G14" s="481">
        <f t="shared" si="4"/>
        <v>18</v>
      </c>
      <c r="I14" s="479" t="s">
        <v>337</v>
      </c>
      <c r="J14" s="480"/>
      <c r="K14" s="481">
        <f>SUM(K6:K13)</f>
        <v>6</v>
      </c>
      <c r="L14" s="481">
        <f t="shared" ref="L14:O14" si="5">SUM(L6:L13)</f>
        <v>1</v>
      </c>
      <c r="M14" s="481">
        <f t="shared" si="5"/>
        <v>0</v>
      </c>
      <c r="N14" s="481">
        <f t="shared" si="5"/>
        <v>6</v>
      </c>
      <c r="O14" s="481">
        <f t="shared" si="5"/>
        <v>13</v>
      </c>
      <c r="Q14" s="479" t="s">
        <v>337</v>
      </c>
      <c r="R14" s="480"/>
      <c r="S14" s="481">
        <f>SUM(S6:S13)</f>
        <v>0</v>
      </c>
      <c r="T14" s="481">
        <f t="shared" ref="T14:W14" si="6">SUM(T6:T13)</f>
        <v>0</v>
      </c>
      <c r="U14" s="481">
        <f t="shared" si="6"/>
        <v>0</v>
      </c>
      <c r="V14" s="481">
        <f t="shared" si="6"/>
        <v>0</v>
      </c>
      <c r="W14" s="481">
        <f t="shared" si="6"/>
        <v>0</v>
      </c>
      <c r="Y14" s="479" t="s">
        <v>337</v>
      </c>
      <c r="Z14" s="480"/>
      <c r="AA14" s="481">
        <f>SUM(AA6:AA13)</f>
        <v>0</v>
      </c>
      <c r="AB14" s="481">
        <f t="shared" ref="AB14:AE14" si="7">SUM(AB6:AB13)</f>
        <v>0</v>
      </c>
      <c r="AC14" s="481">
        <f t="shared" si="7"/>
        <v>0</v>
      </c>
      <c r="AD14" s="481">
        <f t="shared" si="7"/>
        <v>0</v>
      </c>
      <c r="AE14" s="481">
        <f t="shared" si="7"/>
        <v>0</v>
      </c>
    </row>
    <row r="15" spans="1:31" ht="15.75" thickTop="1" x14ac:dyDescent="0.25">
      <c r="A15" s="287"/>
      <c r="B15" s="287"/>
      <c r="C15" s="287"/>
      <c r="D15" s="287"/>
      <c r="E15" s="287"/>
      <c r="F15" s="287"/>
      <c r="G15" s="287"/>
      <c r="I15" s="287"/>
      <c r="J15" s="287"/>
      <c r="K15" s="287"/>
      <c r="L15" s="287"/>
      <c r="M15" s="287"/>
      <c r="N15" s="287"/>
      <c r="O15" s="287"/>
      <c r="Q15" s="287"/>
      <c r="R15" s="287"/>
      <c r="S15" s="287"/>
      <c r="T15" s="287"/>
      <c r="U15" s="287"/>
      <c r="V15" s="287"/>
      <c r="W15" s="287"/>
      <c r="Y15" s="287"/>
      <c r="Z15" s="287"/>
      <c r="AA15" s="287"/>
      <c r="AB15" s="287"/>
      <c r="AC15" s="287"/>
      <c r="AD15" s="287"/>
      <c r="AE15" s="287"/>
    </row>
    <row r="16" spans="1:31" x14ac:dyDescent="0.25">
      <c r="I16" s="287"/>
      <c r="J16" s="287"/>
      <c r="K16" s="287"/>
      <c r="L16" s="287"/>
      <c r="M16" s="287"/>
      <c r="N16" s="287"/>
      <c r="O16" s="287"/>
      <c r="Q16" s="287"/>
      <c r="R16" s="287"/>
      <c r="S16" s="287"/>
      <c r="T16" s="287"/>
      <c r="U16" s="287"/>
      <c r="V16" s="287"/>
      <c r="W16" s="287"/>
      <c r="Y16" s="287"/>
      <c r="Z16" s="287"/>
      <c r="AA16" s="287"/>
      <c r="AB16" s="287"/>
      <c r="AC16" s="287"/>
      <c r="AD16" s="287"/>
      <c r="AE16" s="287"/>
    </row>
    <row r="17" spans="1:31" x14ac:dyDescent="0.25">
      <c r="A17" s="473" t="s">
        <v>29</v>
      </c>
      <c r="B17" s="473" t="s">
        <v>294</v>
      </c>
      <c r="C17" s="474" t="s">
        <v>511</v>
      </c>
      <c r="D17" s="475"/>
      <c r="E17" s="475"/>
      <c r="F17" s="476"/>
      <c r="G17" s="473" t="s">
        <v>337</v>
      </c>
      <c r="I17" s="473" t="s">
        <v>29</v>
      </c>
      <c r="J17" s="473" t="s">
        <v>294</v>
      </c>
      <c r="K17" s="474" t="s">
        <v>517</v>
      </c>
      <c r="L17" s="475"/>
      <c r="M17" s="475"/>
      <c r="N17" s="476"/>
      <c r="O17" s="473" t="s">
        <v>337</v>
      </c>
      <c r="Q17" s="473" t="s">
        <v>29</v>
      </c>
      <c r="R17" s="473" t="s">
        <v>294</v>
      </c>
      <c r="S17" s="474" t="s">
        <v>511</v>
      </c>
      <c r="T17" s="475"/>
      <c r="U17" s="475"/>
      <c r="V17" s="476"/>
      <c r="W17" s="473" t="s">
        <v>337</v>
      </c>
      <c r="Y17" s="473" t="s">
        <v>29</v>
      </c>
      <c r="Z17" s="473" t="s">
        <v>294</v>
      </c>
      <c r="AA17" s="474" t="s">
        <v>511</v>
      </c>
      <c r="AB17" s="475"/>
      <c r="AC17" s="475"/>
      <c r="AD17" s="476"/>
      <c r="AE17" s="473" t="s">
        <v>337</v>
      </c>
    </row>
    <row r="18" spans="1:31" x14ac:dyDescent="0.25">
      <c r="A18" s="477"/>
      <c r="B18" s="477"/>
      <c r="C18" s="478">
        <v>2019</v>
      </c>
      <c r="D18" s="478">
        <v>2020</v>
      </c>
      <c r="E18" s="478">
        <v>2021</v>
      </c>
      <c r="F18" s="478">
        <v>2022</v>
      </c>
      <c r="G18" s="477"/>
      <c r="I18" s="477"/>
      <c r="J18" s="477"/>
      <c r="K18" s="478">
        <v>2019</v>
      </c>
      <c r="L18" s="478">
        <v>2020</v>
      </c>
      <c r="M18" s="478">
        <v>2021</v>
      </c>
      <c r="N18" s="478">
        <v>2022</v>
      </c>
      <c r="O18" s="477"/>
      <c r="Q18" s="477"/>
      <c r="R18" s="477"/>
      <c r="S18" s="478">
        <v>2019</v>
      </c>
      <c r="T18" s="478">
        <v>2020</v>
      </c>
      <c r="U18" s="478">
        <v>2021</v>
      </c>
      <c r="V18" s="478">
        <v>2022</v>
      </c>
      <c r="W18" s="477"/>
      <c r="Y18" s="477"/>
      <c r="Z18" s="477"/>
      <c r="AA18" s="478">
        <v>2019</v>
      </c>
      <c r="AB18" s="478">
        <v>2020</v>
      </c>
      <c r="AC18" s="478">
        <v>2021</v>
      </c>
      <c r="AD18" s="478">
        <v>2022</v>
      </c>
      <c r="AE18" s="477"/>
    </row>
    <row r="19" spans="1:31" x14ac:dyDescent="0.25">
      <c r="A19" s="353">
        <v>1</v>
      </c>
      <c r="B19" s="87" t="s">
        <v>298</v>
      </c>
      <c r="C19" s="353"/>
      <c r="D19" s="353"/>
      <c r="E19" s="353"/>
      <c r="F19" s="353"/>
      <c r="G19" s="353">
        <f>SUM(C19:F19)</f>
        <v>0</v>
      </c>
      <c r="I19" s="353">
        <v>1</v>
      </c>
      <c r="J19" s="87" t="s">
        <v>298</v>
      </c>
      <c r="K19" s="353"/>
      <c r="L19" s="353"/>
      <c r="M19" s="353"/>
      <c r="N19" s="353">
        <v>1</v>
      </c>
      <c r="O19" s="353">
        <f>SUM(K19:N19)</f>
        <v>1</v>
      </c>
      <c r="Q19" s="353">
        <v>1</v>
      </c>
      <c r="R19" s="87" t="s">
        <v>298</v>
      </c>
      <c r="S19" s="353"/>
      <c r="T19" s="353"/>
      <c r="U19" s="353"/>
      <c r="V19" s="353"/>
      <c r="W19" s="353">
        <f>SUM(S19:V19)</f>
        <v>0</v>
      </c>
      <c r="Y19" s="353">
        <v>1</v>
      </c>
      <c r="Z19" s="87" t="s">
        <v>298</v>
      </c>
      <c r="AA19" s="353"/>
      <c r="AB19" s="353"/>
      <c r="AC19" s="353"/>
      <c r="AD19" s="353"/>
      <c r="AE19" s="353">
        <f>SUM(AA19:AD19)</f>
        <v>0</v>
      </c>
    </row>
    <row r="20" spans="1:31" x14ac:dyDescent="0.25">
      <c r="A20" s="353">
        <v>2</v>
      </c>
      <c r="B20" s="87" t="s">
        <v>299</v>
      </c>
      <c r="C20" s="353"/>
      <c r="D20" s="353"/>
      <c r="E20" s="353"/>
      <c r="F20" s="353"/>
      <c r="G20" s="353">
        <f t="shared" ref="G20:G26" si="8">SUM(C20:F20)</f>
        <v>0</v>
      </c>
      <c r="I20" s="353">
        <v>2</v>
      </c>
      <c r="J20" s="87" t="s">
        <v>299</v>
      </c>
      <c r="K20" s="353"/>
      <c r="L20" s="353"/>
      <c r="M20" s="353">
        <v>1</v>
      </c>
      <c r="N20" s="353">
        <v>3</v>
      </c>
      <c r="O20" s="353">
        <f t="shared" ref="O20:O26" si="9">SUM(K20:N20)</f>
        <v>4</v>
      </c>
      <c r="Q20" s="353">
        <v>2</v>
      </c>
      <c r="R20" s="87" t="s">
        <v>299</v>
      </c>
      <c r="S20" s="353"/>
      <c r="T20" s="353"/>
      <c r="U20" s="353"/>
      <c r="V20" s="353"/>
      <c r="W20" s="353">
        <f t="shared" ref="W20:W26" si="10">SUM(S20:V20)</f>
        <v>0</v>
      </c>
      <c r="Y20" s="353">
        <v>2</v>
      </c>
      <c r="Z20" s="87" t="s">
        <v>299</v>
      </c>
      <c r="AA20" s="353"/>
      <c r="AB20" s="353"/>
      <c r="AC20" s="353"/>
      <c r="AD20" s="353"/>
      <c r="AE20" s="353">
        <f t="shared" ref="AE20:AE26" si="11">SUM(AA20:AD20)</f>
        <v>0</v>
      </c>
    </row>
    <row r="21" spans="1:31" x14ac:dyDescent="0.25">
      <c r="A21" s="353">
        <v>3</v>
      </c>
      <c r="B21" s="87" t="s">
        <v>300</v>
      </c>
      <c r="C21" s="353"/>
      <c r="D21" s="353"/>
      <c r="E21" s="353"/>
      <c r="F21" s="353"/>
      <c r="G21" s="353">
        <f t="shared" si="8"/>
        <v>0</v>
      </c>
      <c r="I21" s="353">
        <v>3</v>
      </c>
      <c r="J21" s="87" t="s">
        <v>300</v>
      </c>
      <c r="K21" s="353"/>
      <c r="L21" s="353"/>
      <c r="M21" s="353"/>
      <c r="N21" s="353">
        <v>4</v>
      </c>
      <c r="O21" s="353">
        <f t="shared" si="9"/>
        <v>4</v>
      </c>
      <c r="Q21" s="353">
        <v>3</v>
      </c>
      <c r="R21" s="87" t="s">
        <v>300</v>
      </c>
      <c r="S21" s="353"/>
      <c r="T21" s="353"/>
      <c r="U21" s="353"/>
      <c r="V21" s="353"/>
      <c r="W21" s="353">
        <f t="shared" si="10"/>
        <v>0</v>
      </c>
      <c r="Y21" s="353">
        <v>3</v>
      </c>
      <c r="Z21" s="87" t="s">
        <v>300</v>
      </c>
      <c r="AA21" s="353"/>
      <c r="AB21" s="353"/>
      <c r="AC21" s="353"/>
      <c r="AD21" s="353"/>
      <c r="AE21" s="353">
        <f t="shared" si="11"/>
        <v>0</v>
      </c>
    </row>
    <row r="22" spans="1:31" x14ac:dyDescent="0.25">
      <c r="A22" s="353">
        <v>4</v>
      </c>
      <c r="B22" s="87" t="s">
        <v>301</v>
      </c>
      <c r="C22" s="353"/>
      <c r="D22" s="353"/>
      <c r="E22" s="353"/>
      <c r="F22" s="353"/>
      <c r="G22" s="353">
        <f t="shared" si="8"/>
        <v>0</v>
      </c>
      <c r="I22" s="353">
        <v>4</v>
      </c>
      <c r="J22" s="87" t="s">
        <v>301</v>
      </c>
      <c r="K22" s="353"/>
      <c r="L22" s="353"/>
      <c r="M22" s="353">
        <v>1</v>
      </c>
      <c r="N22" s="353"/>
      <c r="O22" s="353">
        <f t="shared" si="9"/>
        <v>1</v>
      </c>
      <c r="Q22" s="353">
        <v>4</v>
      </c>
      <c r="R22" s="87" t="s">
        <v>301</v>
      </c>
      <c r="S22" s="353"/>
      <c r="T22" s="353"/>
      <c r="U22" s="353"/>
      <c r="V22" s="353"/>
      <c r="W22" s="353">
        <f t="shared" si="10"/>
        <v>0</v>
      </c>
      <c r="Y22" s="353">
        <v>4</v>
      </c>
      <c r="Z22" s="87" t="s">
        <v>301</v>
      </c>
      <c r="AA22" s="353"/>
      <c r="AB22" s="353"/>
      <c r="AC22" s="353"/>
      <c r="AD22" s="353"/>
      <c r="AE22" s="353">
        <f t="shared" si="11"/>
        <v>0</v>
      </c>
    </row>
    <row r="23" spans="1:31" x14ac:dyDescent="0.25">
      <c r="A23" s="353">
        <v>5</v>
      </c>
      <c r="B23" s="87" t="s">
        <v>302</v>
      </c>
      <c r="C23" s="353"/>
      <c r="D23" s="353"/>
      <c r="E23" s="353"/>
      <c r="F23" s="353"/>
      <c r="G23" s="353">
        <f t="shared" si="8"/>
        <v>0</v>
      </c>
      <c r="I23" s="353">
        <v>5</v>
      </c>
      <c r="J23" s="87" t="s">
        <v>302</v>
      </c>
      <c r="K23" s="353"/>
      <c r="L23" s="353"/>
      <c r="M23" s="353"/>
      <c r="N23" s="353"/>
      <c r="O23" s="353">
        <f t="shared" si="9"/>
        <v>0</v>
      </c>
      <c r="Q23" s="353">
        <v>5</v>
      </c>
      <c r="R23" s="87" t="s">
        <v>302</v>
      </c>
      <c r="S23" s="353"/>
      <c r="T23" s="353"/>
      <c r="U23" s="353"/>
      <c r="V23" s="353"/>
      <c r="W23" s="353">
        <f t="shared" si="10"/>
        <v>0</v>
      </c>
      <c r="Y23" s="353">
        <v>5</v>
      </c>
      <c r="Z23" s="87" t="s">
        <v>302</v>
      </c>
      <c r="AA23" s="353"/>
      <c r="AB23" s="353"/>
      <c r="AC23" s="353"/>
      <c r="AD23" s="353"/>
      <c r="AE23" s="353">
        <f t="shared" si="11"/>
        <v>0</v>
      </c>
    </row>
    <row r="24" spans="1:31" x14ac:dyDescent="0.25">
      <c r="A24" s="353">
        <v>6</v>
      </c>
      <c r="B24" s="87" t="s">
        <v>303</v>
      </c>
      <c r="C24" s="353"/>
      <c r="D24" s="353"/>
      <c r="E24" s="353"/>
      <c r="F24" s="353"/>
      <c r="G24" s="353">
        <f t="shared" si="8"/>
        <v>0</v>
      </c>
      <c r="I24" s="353">
        <v>6</v>
      </c>
      <c r="J24" s="87" t="s">
        <v>303</v>
      </c>
      <c r="K24" s="353"/>
      <c r="L24" s="353"/>
      <c r="M24" s="353">
        <v>2</v>
      </c>
      <c r="N24" s="353">
        <v>4</v>
      </c>
      <c r="O24" s="353">
        <f t="shared" si="9"/>
        <v>6</v>
      </c>
      <c r="Q24" s="353">
        <v>6</v>
      </c>
      <c r="R24" s="87" t="s">
        <v>303</v>
      </c>
      <c r="S24" s="353"/>
      <c r="T24" s="353"/>
      <c r="U24" s="353"/>
      <c r="V24" s="353"/>
      <c r="W24" s="353">
        <f t="shared" si="10"/>
        <v>0</v>
      </c>
      <c r="Y24" s="353">
        <v>6</v>
      </c>
      <c r="Z24" s="87" t="s">
        <v>303</v>
      </c>
      <c r="AA24" s="353"/>
      <c r="AB24" s="353"/>
      <c r="AC24" s="353"/>
      <c r="AD24" s="353"/>
      <c r="AE24" s="353">
        <f t="shared" si="11"/>
        <v>0</v>
      </c>
    </row>
    <row r="25" spans="1:31" x14ac:dyDescent="0.25">
      <c r="A25" s="353">
        <v>7</v>
      </c>
      <c r="B25" s="87" t="s">
        <v>304</v>
      </c>
      <c r="C25" s="353"/>
      <c r="D25" s="353"/>
      <c r="E25" s="353"/>
      <c r="F25" s="353"/>
      <c r="G25" s="353">
        <f t="shared" si="8"/>
        <v>0</v>
      </c>
      <c r="I25" s="353">
        <v>7</v>
      </c>
      <c r="J25" s="87" t="s">
        <v>304</v>
      </c>
      <c r="K25" s="353">
        <v>2</v>
      </c>
      <c r="L25" s="353"/>
      <c r="M25" s="353">
        <v>1</v>
      </c>
      <c r="N25" s="353"/>
      <c r="O25" s="353">
        <f t="shared" si="9"/>
        <v>3</v>
      </c>
      <c r="Q25" s="353">
        <v>7</v>
      </c>
      <c r="R25" s="87" t="s">
        <v>304</v>
      </c>
      <c r="S25" s="353"/>
      <c r="T25" s="353"/>
      <c r="U25" s="353"/>
      <c r="V25" s="353"/>
      <c r="W25" s="353">
        <f t="shared" si="10"/>
        <v>0</v>
      </c>
      <c r="Y25" s="353">
        <v>7</v>
      </c>
      <c r="Z25" s="87" t="s">
        <v>304</v>
      </c>
      <c r="AA25" s="353"/>
      <c r="AB25" s="353"/>
      <c r="AC25" s="353"/>
      <c r="AD25" s="353"/>
      <c r="AE25" s="353">
        <f t="shared" si="11"/>
        <v>0</v>
      </c>
    </row>
    <row r="26" spans="1:31" x14ac:dyDescent="0.25">
      <c r="A26" s="353">
        <v>8</v>
      </c>
      <c r="B26" s="87" t="s">
        <v>305</v>
      </c>
      <c r="C26" s="353"/>
      <c r="D26" s="353"/>
      <c r="E26" s="353"/>
      <c r="F26" s="353"/>
      <c r="G26" s="353">
        <f t="shared" si="8"/>
        <v>0</v>
      </c>
      <c r="I26" s="353">
        <v>8</v>
      </c>
      <c r="J26" s="87" t="s">
        <v>305</v>
      </c>
      <c r="K26" s="353"/>
      <c r="L26" s="353"/>
      <c r="M26" s="353"/>
      <c r="N26" s="353"/>
      <c r="O26" s="353">
        <f t="shared" si="9"/>
        <v>0</v>
      </c>
      <c r="Q26" s="353">
        <v>8</v>
      </c>
      <c r="R26" s="87" t="s">
        <v>305</v>
      </c>
      <c r="S26" s="353"/>
      <c r="T26" s="353"/>
      <c r="U26" s="353"/>
      <c r="V26" s="353"/>
      <c r="W26" s="353">
        <f t="shared" si="10"/>
        <v>0</v>
      </c>
      <c r="Y26" s="353">
        <v>8</v>
      </c>
      <c r="Z26" s="87" t="s">
        <v>305</v>
      </c>
      <c r="AA26" s="353"/>
      <c r="AB26" s="353"/>
      <c r="AC26" s="353"/>
      <c r="AD26" s="353"/>
      <c r="AE26" s="353">
        <f t="shared" si="11"/>
        <v>0</v>
      </c>
    </row>
    <row r="27" spans="1:31" ht="15.75" thickBot="1" x14ac:dyDescent="0.3">
      <c r="A27" s="471" t="s">
        <v>337</v>
      </c>
      <c r="B27" s="472"/>
      <c r="C27" s="354">
        <f>SUM(C19:C26)</f>
        <v>0</v>
      </c>
      <c r="D27" s="354">
        <f t="shared" ref="D27:G27" si="12">SUM(D19:D26)</f>
        <v>0</v>
      </c>
      <c r="E27" s="354">
        <f t="shared" si="12"/>
        <v>0</v>
      </c>
      <c r="F27" s="354">
        <f t="shared" si="12"/>
        <v>0</v>
      </c>
      <c r="G27" s="354">
        <f t="shared" si="12"/>
        <v>0</v>
      </c>
      <c r="I27" s="471" t="s">
        <v>337</v>
      </c>
      <c r="J27" s="472"/>
      <c r="K27" s="354">
        <f>SUM(K19:K26)</f>
        <v>2</v>
      </c>
      <c r="L27" s="354">
        <f t="shared" ref="L27:O27" si="13">SUM(L19:L26)</f>
        <v>0</v>
      </c>
      <c r="M27" s="354">
        <f t="shared" si="13"/>
        <v>5</v>
      </c>
      <c r="N27" s="354">
        <f t="shared" si="13"/>
        <v>12</v>
      </c>
      <c r="O27" s="354">
        <f t="shared" si="13"/>
        <v>19</v>
      </c>
      <c r="Q27" s="471" t="s">
        <v>337</v>
      </c>
      <c r="R27" s="472"/>
      <c r="S27" s="354">
        <f>SUM(S19:S26)</f>
        <v>0</v>
      </c>
      <c r="T27" s="354">
        <f t="shared" ref="T27:W27" si="14">SUM(T19:T26)</f>
        <v>0</v>
      </c>
      <c r="U27" s="354">
        <f t="shared" si="14"/>
        <v>0</v>
      </c>
      <c r="V27" s="354">
        <f t="shared" si="14"/>
        <v>0</v>
      </c>
      <c r="W27" s="354">
        <f t="shared" si="14"/>
        <v>0</v>
      </c>
      <c r="Y27" s="471" t="s">
        <v>337</v>
      </c>
      <c r="Z27" s="472"/>
      <c r="AA27" s="354">
        <f>SUM(AA19:AA26)</f>
        <v>0</v>
      </c>
      <c r="AB27" s="354">
        <f t="shared" ref="AB27:AE27" si="15">SUM(AB19:AB26)</f>
        <v>0</v>
      </c>
      <c r="AC27" s="354">
        <f t="shared" si="15"/>
        <v>0</v>
      </c>
      <c r="AD27" s="354">
        <f t="shared" si="15"/>
        <v>0</v>
      </c>
      <c r="AE27" s="354">
        <f t="shared" si="15"/>
        <v>0</v>
      </c>
    </row>
    <row r="28" spans="1:31" ht="15.75" thickTop="1" x14ac:dyDescent="0.25"/>
    <row r="30" spans="1:31" x14ac:dyDescent="0.25">
      <c r="I30" s="473" t="s">
        <v>29</v>
      </c>
      <c r="J30" s="473" t="s">
        <v>294</v>
      </c>
      <c r="K30" s="474" t="s">
        <v>518</v>
      </c>
      <c r="L30" s="475"/>
      <c r="M30" s="475"/>
      <c r="N30" s="476"/>
      <c r="O30" s="473" t="s">
        <v>337</v>
      </c>
    </row>
    <row r="31" spans="1:31" x14ac:dyDescent="0.25">
      <c r="I31" s="477"/>
      <c r="J31" s="477"/>
      <c r="K31" s="478">
        <v>2019</v>
      </c>
      <c r="L31" s="478">
        <v>2020</v>
      </c>
      <c r="M31" s="478">
        <v>2021</v>
      </c>
      <c r="N31" s="478">
        <v>2022</v>
      </c>
      <c r="O31" s="477"/>
    </row>
    <row r="32" spans="1:31" x14ac:dyDescent="0.25">
      <c r="I32" s="353">
        <v>1</v>
      </c>
      <c r="J32" s="87" t="s">
        <v>298</v>
      </c>
      <c r="K32" s="353"/>
      <c r="L32" s="353"/>
      <c r="M32" s="353">
        <v>1</v>
      </c>
      <c r="N32" s="353">
        <v>1</v>
      </c>
      <c r="O32" s="353">
        <f>SUM(K32:N32)</f>
        <v>2</v>
      </c>
    </row>
    <row r="33" spans="9:15" x14ac:dyDescent="0.25">
      <c r="I33" s="353">
        <v>2</v>
      </c>
      <c r="J33" s="87" t="s">
        <v>299</v>
      </c>
      <c r="K33" s="353"/>
      <c r="L33" s="353"/>
      <c r="M33" s="353"/>
      <c r="N33" s="353">
        <v>1</v>
      </c>
      <c r="O33" s="353">
        <f t="shared" ref="O33:O39" si="16">SUM(K33:N33)</f>
        <v>1</v>
      </c>
    </row>
    <row r="34" spans="9:15" x14ac:dyDescent="0.25">
      <c r="I34" s="353">
        <v>3</v>
      </c>
      <c r="J34" s="87" t="s">
        <v>300</v>
      </c>
      <c r="K34" s="353"/>
      <c r="L34" s="353"/>
      <c r="M34" s="353"/>
      <c r="N34" s="353">
        <v>9</v>
      </c>
      <c r="O34" s="353">
        <f t="shared" si="16"/>
        <v>9</v>
      </c>
    </row>
    <row r="35" spans="9:15" x14ac:dyDescent="0.25">
      <c r="I35" s="353">
        <v>4</v>
      </c>
      <c r="J35" s="87" t="s">
        <v>301</v>
      </c>
      <c r="K35" s="353"/>
      <c r="L35" s="353">
        <v>1</v>
      </c>
      <c r="M35" s="353">
        <v>1</v>
      </c>
      <c r="N35" s="353">
        <v>3</v>
      </c>
      <c r="O35" s="353">
        <f t="shared" si="16"/>
        <v>5</v>
      </c>
    </row>
    <row r="36" spans="9:15" x14ac:dyDescent="0.25">
      <c r="I36" s="353">
        <v>5</v>
      </c>
      <c r="J36" s="87" t="s">
        <v>302</v>
      </c>
      <c r="K36" s="353"/>
      <c r="L36" s="353"/>
      <c r="M36" s="353"/>
      <c r="N36" s="353"/>
      <c r="O36" s="353">
        <f t="shared" si="16"/>
        <v>0</v>
      </c>
    </row>
    <row r="37" spans="9:15" x14ac:dyDescent="0.25">
      <c r="I37" s="353">
        <v>6</v>
      </c>
      <c r="J37" s="87" t="s">
        <v>303</v>
      </c>
      <c r="K37" s="353"/>
      <c r="L37" s="353"/>
      <c r="M37" s="353">
        <v>3</v>
      </c>
      <c r="N37" s="353">
        <v>7</v>
      </c>
      <c r="O37" s="353">
        <f t="shared" si="16"/>
        <v>10</v>
      </c>
    </row>
    <row r="38" spans="9:15" x14ac:dyDescent="0.25">
      <c r="I38" s="353">
        <v>7</v>
      </c>
      <c r="J38" s="87" t="s">
        <v>304</v>
      </c>
      <c r="K38" s="353"/>
      <c r="L38" s="353"/>
      <c r="M38" s="353">
        <v>1</v>
      </c>
      <c r="N38" s="353">
        <v>1</v>
      </c>
      <c r="O38" s="353">
        <f t="shared" si="16"/>
        <v>2</v>
      </c>
    </row>
    <row r="39" spans="9:15" x14ac:dyDescent="0.25">
      <c r="I39" s="353">
        <v>8</v>
      </c>
      <c r="J39" s="87" t="s">
        <v>305</v>
      </c>
      <c r="K39" s="353"/>
      <c r="L39" s="353"/>
      <c r="M39" s="353"/>
      <c r="N39" s="353">
        <v>2</v>
      </c>
      <c r="O39" s="353">
        <f t="shared" si="16"/>
        <v>2</v>
      </c>
    </row>
    <row r="40" spans="9:15" ht="15.75" thickBot="1" x14ac:dyDescent="0.3">
      <c r="I40" s="471" t="s">
        <v>337</v>
      </c>
      <c r="J40" s="472"/>
      <c r="K40" s="354">
        <f>SUM(K32:K39)</f>
        <v>0</v>
      </c>
      <c r="L40" s="354">
        <f t="shared" ref="L40:O40" si="17">SUM(L32:L39)</f>
        <v>1</v>
      </c>
      <c r="M40" s="354">
        <f t="shared" si="17"/>
        <v>6</v>
      </c>
      <c r="N40" s="354">
        <f t="shared" si="17"/>
        <v>24</v>
      </c>
      <c r="O40" s="354">
        <f t="shared" si="17"/>
        <v>31</v>
      </c>
    </row>
    <row r="41" spans="9:15" ht="15.75" thickTop="1" x14ac:dyDescent="0.25"/>
    <row r="43" spans="9:15" x14ac:dyDescent="0.25">
      <c r="I43" s="473" t="s">
        <v>29</v>
      </c>
      <c r="J43" s="473" t="s">
        <v>294</v>
      </c>
      <c r="K43" s="474" t="s">
        <v>519</v>
      </c>
      <c r="L43" s="475"/>
      <c r="M43" s="475"/>
      <c r="N43" s="476"/>
      <c r="O43" s="473" t="s">
        <v>337</v>
      </c>
    </row>
    <row r="44" spans="9:15" x14ac:dyDescent="0.25">
      <c r="I44" s="477"/>
      <c r="J44" s="477"/>
      <c r="K44" s="478">
        <v>2019</v>
      </c>
      <c r="L44" s="478">
        <v>2020</v>
      </c>
      <c r="M44" s="478">
        <v>2021</v>
      </c>
      <c r="N44" s="478">
        <v>2022</v>
      </c>
      <c r="O44" s="477"/>
    </row>
    <row r="45" spans="9:15" x14ac:dyDescent="0.25">
      <c r="I45" s="353">
        <v>1</v>
      </c>
      <c r="J45" s="87" t="s">
        <v>298</v>
      </c>
      <c r="K45" s="353"/>
      <c r="L45" s="353"/>
      <c r="M45" s="353"/>
      <c r="N45" s="353"/>
      <c r="O45" s="353">
        <f>SUM(K45:N45)</f>
        <v>0</v>
      </c>
    </row>
    <row r="46" spans="9:15" x14ac:dyDescent="0.25">
      <c r="I46" s="353">
        <v>2</v>
      </c>
      <c r="J46" s="87" t="s">
        <v>299</v>
      </c>
      <c r="K46" s="353"/>
      <c r="L46" s="353"/>
      <c r="M46" s="353"/>
      <c r="N46" s="353"/>
      <c r="O46" s="353">
        <f t="shared" ref="O46:O52" si="18">SUM(K46:N46)</f>
        <v>0</v>
      </c>
    </row>
    <row r="47" spans="9:15" x14ac:dyDescent="0.25">
      <c r="I47" s="353">
        <v>3</v>
      </c>
      <c r="J47" s="87" t="s">
        <v>300</v>
      </c>
      <c r="K47" s="353"/>
      <c r="L47" s="353"/>
      <c r="M47" s="353"/>
      <c r="N47" s="353"/>
      <c r="O47" s="353">
        <f t="shared" si="18"/>
        <v>0</v>
      </c>
    </row>
    <row r="48" spans="9:15" x14ac:dyDescent="0.25">
      <c r="I48" s="353">
        <v>4</v>
      </c>
      <c r="J48" s="87" t="s">
        <v>301</v>
      </c>
      <c r="K48" s="353"/>
      <c r="L48" s="353"/>
      <c r="M48" s="353"/>
      <c r="N48" s="353"/>
      <c r="O48" s="353">
        <f t="shared" si="18"/>
        <v>0</v>
      </c>
    </row>
    <row r="49" spans="9:15" x14ac:dyDescent="0.25">
      <c r="I49" s="353">
        <v>5</v>
      </c>
      <c r="J49" s="87" t="s">
        <v>302</v>
      </c>
      <c r="K49" s="353"/>
      <c r="L49" s="353"/>
      <c r="M49" s="353"/>
      <c r="N49" s="353"/>
      <c r="O49" s="353">
        <f t="shared" si="18"/>
        <v>0</v>
      </c>
    </row>
    <row r="50" spans="9:15" x14ac:dyDescent="0.25">
      <c r="I50" s="353">
        <v>6</v>
      </c>
      <c r="J50" s="87" t="s">
        <v>303</v>
      </c>
      <c r="K50" s="353">
        <v>3</v>
      </c>
      <c r="L50" s="353"/>
      <c r="M50" s="353"/>
      <c r="N50" s="353"/>
      <c r="O50" s="353">
        <f t="shared" si="18"/>
        <v>3</v>
      </c>
    </row>
    <row r="51" spans="9:15" x14ac:dyDescent="0.25">
      <c r="I51" s="353">
        <v>7</v>
      </c>
      <c r="J51" s="87" t="s">
        <v>304</v>
      </c>
      <c r="K51" s="353"/>
      <c r="L51" s="353"/>
      <c r="M51" s="353"/>
      <c r="N51" s="353"/>
      <c r="O51" s="353">
        <f t="shared" si="18"/>
        <v>0</v>
      </c>
    </row>
    <row r="52" spans="9:15" x14ac:dyDescent="0.25">
      <c r="I52" s="353">
        <v>8</v>
      </c>
      <c r="J52" s="87" t="s">
        <v>305</v>
      </c>
      <c r="K52" s="353"/>
      <c r="L52" s="353"/>
      <c r="M52" s="353"/>
      <c r="N52" s="353"/>
      <c r="O52" s="353">
        <f t="shared" si="18"/>
        <v>0</v>
      </c>
    </row>
    <row r="53" spans="9:15" ht="15.75" thickBot="1" x14ac:dyDescent="0.3">
      <c r="I53" s="471" t="s">
        <v>337</v>
      </c>
      <c r="J53" s="472"/>
      <c r="K53" s="354">
        <f>SUM(K45:K52)</f>
        <v>3</v>
      </c>
      <c r="L53" s="354">
        <f t="shared" ref="L53:O53" si="19">SUM(L45:L52)</f>
        <v>0</v>
      </c>
      <c r="M53" s="354">
        <f t="shared" si="19"/>
        <v>0</v>
      </c>
      <c r="N53" s="354">
        <f t="shared" si="19"/>
        <v>0</v>
      </c>
      <c r="O53" s="354">
        <f t="shared" si="19"/>
        <v>3</v>
      </c>
    </row>
    <row r="54" spans="9:15" ht="15.75" thickTop="1" x14ac:dyDescent="0.25"/>
    <row r="56" spans="9:15" x14ac:dyDescent="0.25">
      <c r="I56" s="473" t="s">
        <v>29</v>
      </c>
      <c r="J56" s="473" t="s">
        <v>294</v>
      </c>
      <c r="K56" s="474" t="s">
        <v>520</v>
      </c>
      <c r="L56" s="475"/>
      <c r="M56" s="475"/>
      <c r="N56" s="476"/>
      <c r="O56" s="473" t="s">
        <v>337</v>
      </c>
    </row>
    <row r="57" spans="9:15" x14ac:dyDescent="0.25">
      <c r="I57" s="477"/>
      <c r="J57" s="477"/>
      <c r="K57" s="478">
        <v>2019</v>
      </c>
      <c r="L57" s="478">
        <v>2020</v>
      </c>
      <c r="M57" s="478">
        <v>2021</v>
      </c>
      <c r="N57" s="478">
        <v>2022</v>
      </c>
      <c r="O57" s="477"/>
    </row>
    <row r="58" spans="9:15" x14ac:dyDescent="0.25">
      <c r="I58" s="353">
        <v>1</v>
      </c>
      <c r="J58" s="87" t="s">
        <v>298</v>
      </c>
      <c r="K58" s="353"/>
      <c r="L58" s="353"/>
      <c r="M58" s="353"/>
      <c r="N58" s="353"/>
      <c r="O58" s="353">
        <f>SUM(K58:N58)</f>
        <v>0</v>
      </c>
    </row>
    <row r="59" spans="9:15" x14ac:dyDescent="0.25">
      <c r="I59" s="353">
        <v>2</v>
      </c>
      <c r="J59" s="87" t="s">
        <v>299</v>
      </c>
      <c r="K59" s="353"/>
      <c r="L59" s="353"/>
      <c r="M59" s="353"/>
      <c r="N59" s="353"/>
      <c r="O59" s="353">
        <f t="shared" ref="O59:O65" si="20">SUM(K59:N59)</f>
        <v>0</v>
      </c>
    </row>
    <row r="60" spans="9:15" x14ac:dyDescent="0.25">
      <c r="I60" s="353">
        <v>3</v>
      </c>
      <c r="J60" s="87" t="s">
        <v>300</v>
      </c>
      <c r="K60" s="353"/>
      <c r="L60" s="353"/>
      <c r="M60" s="353"/>
      <c r="N60" s="353"/>
      <c r="O60" s="353">
        <f t="shared" si="20"/>
        <v>0</v>
      </c>
    </row>
    <row r="61" spans="9:15" x14ac:dyDescent="0.25">
      <c r="I61" s="353">
        <v>4</v>
      </c>
      <c r="J61" s="87" t="s">
        <v>301</v>
      </c>
      <c r="K61" s="353"/>
      <c r="L61" s="353"/>
      <c r="M61" s="353"/>
      <c r="N61" s="353"/>
      <c r="O61" s="353">
        <f t="shared" si="20"/>
        <v>0</v>
      </c>
    </row>
    <row r="62" spans="9:15" x14ac:dyDescent="0.25">
      <c r="I62" s="353">
        <v>5</v>
      </c>
      <c r="J62" s="87" t="s">
        <v>302</v>
      </c>
      <c r="K62" s="353"/>
      <c r="L62" s="353"/>
      <c r="M62" s="353"/>
      <c r="N62" s="353"/>
      <c r="O62" s="353">
        <f t="shared" si="20"/>
        <v>0</v>
      </c>
    </row>
    <row r="63" spans="9:15" x14ac:dyDescent="0.25">
      <c r="I63" s="353">
        <v>6</v>
      </c>
      <c r="J63" s="87" t="s">
        <v>303</v>
      </c>
      <c r="K63" s="353"/>
      <c r="L63" s="353"/>
      <c r="M63" s="353"/>
      <c r="N63" s="353"/>
      <c r="O63" s="353">
        <f t="shared" si="20"/>
        <v>0</v>
      </c>
    </row>
    <row r="64" spans="9:15" x14ac:dyDescent="0.25">
      <c r="I64" s="353">
        <v>7</v>
      </c>
      <c r="J64" s="87" t="s">
        <v>304</v>
      </c>
      <c r="K64" s="353"/>
      <c r="L64" s="353"/>
      <c r="M64" s="353"/>
      <c r="N64" s="353"/>
      <c r="O64" s="353">
        <f t="shared" si="20"/>
        <v>0</v>
      </c>
    </row>
    <row r="65" spans="9:15" x14ac:dyDescent="0.25">
      <c r="I65" s="353">
        <v>8</v>
      </c>
      <c r="J65" s="87" t="s">
        <v>305</v>
      </c>
      <c r="K65" s="353">
        <v>1</v>
      </c>
      <c r="L65" s="353"/>
      <c r="M65" s="353"/>
      <c r="N65" s="353"/>
      <c r="O65" s="353">
        <f t="shared" si="20"/>
        <v>1</v>
      </c>
    </row>
    <row r="66" spans="9:15" ht="15.75" thickBot="1" x14ac:dyDescent="0.3">
      <c r="I66" s="471" t="s">
        <v>337</v>
      </c>
      <c r="J66" s="472"/>
      <c r="K66" s="354">
        <f>SUM(K58:K65)</f>
        <v>1</v>
      </c>
      <c r="L66" s="354">
        <f t="shared" ref="L66:O66" si="21">SUM(L58:L65)</f>
        <v>0</v>
      </c>
      <c r="M66" s="354">
        <f t="shared" si="21"/>
        <v>0</v>
      </c>
      <c r="N66" s="354">
        <f t="shared" si="21"/>
        <v>0</v>
      </c>
      <c r="O66" s="354">
        <f t="shared" si="21"/>
        <v>1</v>
      </c>
    </row>
    <row r="67" spans="9:15" ht="15.75" thickTop="1" x14ac:dyDescent="0.25"/>
    <row r="69" spans="9:15" x14ac:dyDescent="0.25">
      <c r="I69" s="473" t="s">
        <v>29</v>
      </c>
      <c r="J69" s="473" t="s">
        <v>294</v>
      </c>
      <c r="K69" s="474" t="s">
        <v>521</v>
      </c>
      <c r="L69" s="475"/>
      <c r="M69" s="475"/>
      <c r="N69" s="476"/>
      <c r="O69" s="473" t="s">
        <v>337</v>
      </c>
    </row>
    <row r="70" spans="9:15" x14ac:dyDescent="0.25">
      <c r="I70" s="477"/>
      <c r="J70" s="477"/>
      <c r="K70" s="478">
        <v>2019</v>
      </c>
      <c r="L70" s="478">
        <v>2020</v>
      </c>
      <c r="M70" s="478">
        <v>2021</v>
      </c>
      <c r="N70" s="478">
        <v>2022</v>
      </c>
      <c r="O70" s="477"/>
    </row>
    <row r="71" spans="9:15" x14ac:dyDescent="0.25">
      <c r="I71" s="353">
        <v>1</v>
      </c>
      <c r="J71" s="87" t="s">
        <v>298</v>
      </c>
      <c r="K71" s="353"/>
      <c r="L71" s="353"/>
      <c r="M71" s="353"/>
      <c r="N71" s="353"/>
      <c r="O71" s="353">
        <f>SUM(K71:N71)</f>
        <v>0</v>
      </c>
    </row>
    <row r="72" spans="9:15" x14ac:dyDescent="0.25">
      <c r="I72" s="353">
        <v>2</v>
      </c>
      <c r="J72" s="87" t="s">
        <v>299</v>
      </c>
      <c r="K72" s="353">
        <v>2</v>
      </c>
      <c r="L72" s="353"/>
      <c r="M72" s="353"/>
      <c r="N72" s="353"/>
      <c r="O72" s="353">
        <f t="shared" ref="O72:O78" si="22">SUM(K72:N72)</f>
        <v>2</v>
      </c>
    </row>
    <row r="73" spans="9:15" x14ac:dyDescent="0.25">
      <c r="I73" s="353">
        <v>3</v>
      </c>
      <c r="J73" s="87" t="s">
        <v>300</v>
      </c>
      <c r="K73" s="353">
        <v>1</v>
      </c>
      <c r="L73" s="353"/>
      <c r="M73" s="353"/>
      <c r="N73" s="353"/>
      <c r="O73" s="353">
        <f t="shared" si="22"/>
        <v>1</v>
      </c>
    </row>
    <row r="74" spans="9:15" x14ac:dyDescent="0.25">
      <c r="I74" s="353">
        <v>4</v>
      </c>
      <c r="J74" s="87" t="s">
        <v>301</v>
      </c>
      <c r="K74" s="353">
        <v>1</v>
      </c>
      <c r="L74" s="353"/>
      <c r="M74" s="353"/>
      <c r="N74" s="353"/>
      <c r="O74" s="353">
        <f t="shared" si="22"/>
        <v>1</v>
      </c>
    </row>
    <row r="75" spans="9:15" x14ac:dyDescent="0.25">
      <c r="I75" s="353">
        <v>5</v>
      </c>
      <c r="J75" s="87" t="s">
        <v>302</v>
      </c>
      <c r="K75" s="353"/>
      <c r="L75" s="353"/>
      <c r="M75" s="353"/>
      <c r="N75" s="353"/>
      <c r="O75" s="353">
        <f t="shared" si="22"/>
        <v>0</v>
      </c>
    </row>
    <row r="76" spans="9:15" x14ac:dyDescent="0.25">
      <c r="I76" s="353">
        <v>6</v>
      </c>
      <c r="J76" s="87" t="s">
        <v>303</v>
      </c>
      <c r="K76" s="353"/>
      <c r="L76" s="353"/>
      <c r="M76" s="353"/>
      <c r="N76" s="353"/>
      <c r="O76" s="353">
        <f t="shared" si="22"/>
        <v>0</v>
      </c>
    </row>
    <row r="77" spans="9:15" x14ac:dyDescent="0.25">
      <c r="I77" s="353">
        <v>7</v>
      </c>
      <c r="J77" s="87" t="s">
        <v>304</v>
      </c>
      <c r="K77" s="353">
        <v>1</v>
      </c>
      <c r="L77" s="353"/>
      <c r="M77" s="353"/>
      <c r="N77" s="353"/>
      <c r="O77" s="353">
        <f t="shared" si="22"/>
        <v>1</v>
      </c>
    </row>
    <row r="78" spans="9:15" x14ac:dyDescent="0.25">
      <c r="I78" s="353">
        <v>8</v>
      </c>
      <c r="J78" s="87" t="s">
        <v>305</v>
      </c>
      <c r="K78" s="353"/>
      <c r="L78" s="353"/>
      <c r="M78" s="353"/>
      <c r="N78" s="353"/>
      <c r="O78" s="353">
        <f t="shared" si="22"/>
        <v>0</v>
      </c>
    </row>
    <row r="79" spans="9:15" ht="15.75" thickBot="1" x14ac:dyDescent="0.3">
      <c r="I79" s="471" t="s">
        <v>337</v>
      </c>
      <c r="J79" s="472"/>
      <c r="K79" s="354">
        <f>SUM(K71:K78)</f>
        <v>5</v>
      </c>
      <c r="L79" s="354">
        <f t="shared" ref="L79:O79" si="23">SUM(L71:L78)</f>
        <v>0</v>
      </c>
      <c r="M79" s="354">
        <f t="shared" si="23"/>
        <v>0</v>
      </c>
      <c r="N79" s="354">
        <f t="shared" si="23"/>
        <v>0</v>
      </c>
      <c r="O79" s="354">
        <f t="shared" si="23"/>
        <v>5</v>
      </c>
    </row>
    <row r="80" spans="9:15" ht="15.75" thickTop="1" x14ac:dyDescent="0.25"/>
    <row r="82" spans="9:15" x14ac:dyDescent="0.25">
      <c r="I82" s="473" t="s">
        <v>29</v>
      </c>
      <c r="J82" s="473" t="s">
        <v>294</v>
      </c>
      <c r="K82" s="474" t="s">
        <v>522</v>
      </c>
      <c r="L82" s="475"/>
      <c r="M82" s="475"/>
      <c r="N82" s="476"/>
      <c r="O82" s="473" t="s">
        <v>337</v>
      </c>
    </row>
    <row r="83" spans="9:15" x14ac:dyDescent="0.25">
      <c r="I83" s="477"/>
      <c r="J83" s="477"/>
      <c r="K83" s="478">
        <v>2019</v>
      </c>
      <c r="L83" s="478">
        <v>2020</v>
      </c>
      <c r="M83" s="478">
        <v>2021</v>
      </c>
      <c r="N83" s="478">
        <v>2022</v>
      </c>
      <c r="O83" s="477"/>
    </row>
    <row r="84" spans="9:15" x14ac:dyDescent="0.25">
      <c r="I84" s="353">
        <v>1</v>
      </c>
      <c r="J84" s="87" t="s">
        <v>298</v>
      </c>
      <c r="K84" s="353"/>
      <c r="L84" s="353"/>
      <c r="M84" s="353"/>
      <c r="N84" s="353"/>
      <c r="O84" s="353">
        <f>SUM(K84:N84)</f>
        <v>0</v>
      </c>
    </row>
    <row r="85" spans="9:15" x14ac:dyDescent="0.25">
      <c r="I85" s="353">
        <v>2</v>
      </c>
      <c r="J85" s="87" t="s">
        <v>299</v>
      </c>
      <c r="K85" s="353"/>
      <c r="L85" s="353"/>
      <c r="M85" s="353"/>
      <c r="N85" s="353">
        <v>1</v>
      </c>
      <c r="O85" s="353">
        <f t="shared" ref="O85:O91" si="24">SUM(K85:N85)</f>
        <v>1</v>
      </c>
    </row>
    <row r="86" spans="9:15" x14ac:dyDescent="0.25">
      <c r="I86" s="353">
        <v>3</v>
      </c>
      <c r="J86" s="87" t="s">
        <v>300</v>
      </c>
      <c r="K86" s="353"/>
      <c r="L86" s="353"/>
      <c r="M86" s="353"/>
      <c r="N86" s="353"/>
      <c r="O86" s="353">
        <f t="shared" si="24"/>
        <v>0</v>
      </c>
    </row>
    <row r="87" spans="9:15" x14ac:dyDescent="0.25">
      <c r="I87" s="353">
        <v>4</v>
      </c>
      <c r="J87" s="87" t="s">
        <v>301</v>
      </c>
      <c r="K87" s="353"/>
      <c r="L87" s="353"/>
      <c r="M87" s="353"/>
      <c r="N87" s="353"/>
      <c r="O87" s="353">
        <f t="shared" si="24"/>
        <v>0</v>
      </c>
    </row>
    <row r="88" spans="9:15" x14ac:dyDescent="0.25">
      <c r="I88" s="353">
        <v>5</v>
      </c>
      <c r="J88" s="87" t="s">
        <v>302</v>
      </c>
      <c r="K88" s="353"/>
      <c r="L88" s="353"/>
      <c r="M88" s="353"/>
      <c r="N88" s="353"/>
      <c r="O88" s="353">
        <f t="shared" si="24"/>
        <v>0</v>
      </c>
    </row>
    <row r="89" spans="9:15" x14ac:dyDescent="0.25">
      <c r="I89" s="353">
        <v>6</v>
      </c>
      <c r="J89" s="87" t="s">
        <v>303</v>
      </c>
      <c r="K89" s="353"/>
      <c r="L89" s="353"/>
      <c r="M89" s="353"/>
      <c r="N89" s="353"/>
      <c r="O89" s="353">
        <f t="shared" si="24"/>
        <v>0</v>
      </c>
    </row>
    <row r="90" spans="9:15" x14ac:dyDescent="0.25">
      <c r="I90" s="353">
        <v>7</v>
      </c>
      <c r="J90" s="87" t="s">
        <v>304</v>
      </c>
      <c r="K90" s="353"/>
      <c r="L90" s="353"/>
      <c r="M90" s="353"/>
      <c r="N90" s="353"/>
      <c r="O90" s="353">
        <f t="shared" si="24"/>
        <v>0</v>
      </c>
    </row>
    <row r="91" spans="9:15" x14ac:dyDescent="0.25">
      <c r="I91" s="353">
        <v>8</v>
      </c>
      <c r="J91" s="87" t="s">
        <v>305</v>
      </c>
      <c r="K91" s="353"/>
      <c r="L91" s="353"/>
      <c r="M91" s="353"/>
      <c r="N91" s="353">
        <v>1</v>
      </c>
      <c r="O91" s="353">
        <f t="shared" si="24"/>
        <v>1</v>
      </c>
    </row>
    <row r="92" spans="9:15" ht="15.75" thickBot="1" x14ac:dyDescent="0.3">
      <c r="I92" s="471" t="s">
        <v>337</v>
      </c>
      <c r="J92" s="472"/>
      <c r="K92" s="354">
        <f>SUM(K84:K91)</f>
        <v>0</v>
      </c>
      <c r="L92" s="354">
        <f t="shared" ref="L92:O92" si="25">SUM(L84:L91)</f>
        <v>0</v>
      </c>
      <c r="M92" s="354">
        <f t="shared" si="25"/>
        <v>0</v>
      </c>
      <c r="N92" s="354">
        <f t="shared" si="25"/>
        <v>2</v>
      </c>
      <c r="O92" s="354">
        <f t="shared" si="25"/>
        <v>2</v>
      </c>
    </row>
    <row r="93" spans="9:15" ht="15.75" thickTop="1" x14ac:dyDescent="0.25"/>
    <row r="95" spans="9:15" x14ac:dyDescent="0.25">
      <c r="I95" s="473" t="s">
        <v>29</v>
      </c>
      <c r="J95" s="473" t="s">
        <v>294</v>
      </c>
      <c r="K95" s="474" t="s">
        <v>523</v>
      </c>
      <c r="L95" s="475"/>
      <c r="M95" s="475"/>
      <c r="N95" s="476"/>
      <c r="O95" s="473" t="s">
        <v>337</v>
      </c>
    </row>
    <row r="96" spans="9:15" x14ac:dyDescent="0.25">
      <c r="I96" s="477"/>
      <c r="J96" s="477"/>
      <c r="K96" s="478">
        <v>2019</v>
      </c>
      <c r="L96" s="478">
        <v>2020</v>
      </c>
      <c r="M96" s="478">
        <v>2021</v>
      </c>
      <c r="N96" s="478">
        <v>2022</v>
      </c>
      <c r="O96" s="477"/>
    </row>
    <row r="97" spans="9:15" x14ac:dyDescent="0.25">
      <c r="I97" s="353">
        <v>1</v>
      </c>
      <c r="J97" s="87" t="s">
        <v>298</v>
      </c>
      <c r="K97" s="353"/>
      <c r="L97" s="353"/>
      <c r="M97" s="353"/>
      <c r="N97" s="353"/>
      <c r="O97" s="353">
        <f>SUM(K97:N97)</f>
        <v>0</v>
      </c>
    </row>
    <row r="98" spans="9:15" x14ac:dyDescent="0.25">
      <c r="I98" s="353">
        <v>2</v>
      </c>
      <c r="J98" s="87" t="s">
        <v>299</v>
      </c>
      <c r="K98" s="353"/>
      <c r="L98" s="353"/>
      <c r="M98" s="353"/>
      <c r="N98" s="353"/>
      <c r="O98" s="353">
        <f t="shared" ref="O98:O104" si="26">SUM(K98:N98)</f>
        <v>0</v>
      </c>
    </row>
    <row r="99" spans="9:15" x14ac:dyDescent="0.25">
      <c r="I99" s="353">
        <v>3</v>
      </c>
      <c r="J99" s="87" t="s">
        <v>300</v>
      </c>
      <c r="K99" s="353"/>
      <c r="L99" s="353"/>
      <c r="M99" s="353"/>
      <c r="N99" s="353"/>
      <c r="O99" s="353">
        <f t="shared" si="26"/>
        <v>0</v>
      </c>
    </row>
    <row r="100" spans="9:15" x14ac:dyDescent="0.25">
      <c r="I100" s="353">
        <v>4</v>
      </c>
      <c r="J100" s="87" t="s">
        <v>301</v>
      </c>
      <c r="K100" s="353"/>
      <c r="L100" s="353"/>
      <c r="M100" s="353"/>
      <c r="N100" s="353">
        <v>1</v>
      </c>
      <c r="O100" s="353">
        <f t="shared" si="26"/>
        <v>1</v>
      </c>
    </row>
    <row r="101" spans="9:15" x14ac:dyDescent="0.25">
      <c r="I101" s="353">
        <v>5</v>
      </c>
      <c r="J101" s="87" t="s">
        <v>302</v>
      </c>
      <c r="K101" s="353"/>
      <c r="L101" s="353"/>
      <c r="M101" s="353"/>
      <c r="N101" s="353"/>
      <c r="O101" s="353">
        <f t="shared" si="26"/>
        <v>0</v>
      </c>
    </row>
    <row r="102" spans="9:15" x14ac:dyDescent="0.25">
      <c r="I102" s="353">
        <v>6</v>
      </c>
      <c r="J102" s="87" t="s">
        <v>303</v>
      </c>
      <c r="K102" s="353"/>
      <c r="L102" s="353"/>
      <c r="M102" s="353"/>
      <c r="N102" s="353"/>
      <c r="O102" s="353">
        <f t="shared" si="26"/>
        <v>0</v>
      </c>
    </row>
    <row r="103" spans="9:15" x14ac:dyDescent="0.25">
      <c r="I103" s="353">
        <v>7</v>
      </c>
      <c r="J103" s="87" t="s">
        <v>304</v>
      </c>
      <c r="K103" s="353"/>
      <c r="L103" s="353"/>
      <c r="M103" s="353"/>
      <c r="N103" s="353"/>
      <c r="O103" s="353">
        <f t="shared" si="26"/>
        <v>0</v>
      </c>
    </row>
    <row r="104" spans="9:15" x14ac:dyDescent="0.25">
      <c r="I104" s="353">
        <v>8</v>
      </c>
      <c r="J104" s="87" t="s">
        <v>305</v>
      </c>
      <c r="K104" s="353"/>
      <c r="L104" s="353"/>
      <c r="M104" s="353"/>
      <c r="N104" s="353"/>
      <c r="O104" s="353">
        <f t="shared" si="26"/>
        <v>0</v>
      </c>
    </row>
    <row r="105" spans="9:15" ht="15.75" thickBot="1" x14ac:dyDescent="0.3">
      <c r="I105" s="471" t="s">
        <v>337</v>
      </c>
      <c r="J105" s="472"/>
      <c r="K105" s="354">
        <f>SUM(K97:K104)</f>
        <v>0</v>
      </c>
      <c r="L105" s="354">
        <f t="shared" ref="L105:O105" si="27">SUM(L97:L104)</f>
        <v>0</v>
      </c>
      <c r="M105" s="354">
        <f t="shared" si="27"/>
        <v>0</v>
      </c>
      <c r="N105" s="354">
        <f t="shared" si="27"/>
        <v>1</v>
      </c>
      <c r="O105" s="354">
        <f t="shared" si="27"/>
        <v>1</v>
      </c>
    </row>
    <row r="106" spans="9:15" ht="15.75" thickTop="1" x14ac:dyDescent="0.25"/>
    <row r="107" spans="9:15" x14ac:dyDescent="0.25">
      <c r="I107" s="473" t="s">
        <v>29</v>
      </c>
      <c r="J107" s="473" t="s">
        <v>294</v>
      </c>
      <c r="K107" s="474" t="s">
        <v>524</v>
      </c>
      <c r="L107" s="475"/>
      <c r="M107" s="475"/>
      <c r="N107" s="476"/>
      <c r="O107" s="473" t="s">
        <v>337</v>
      </c>
    </row>
    <row r="108" spans="9:15" x14ac:dyDescent="0.25">
      <c r="I108" s="477"/>
      <c r="J108" s="477"/>
      <c r="K108" s="478">
        <v>2019</v>
      </c>
      <c r="L108" s="478">
        <v>2020</v>
      </c>
      <c r="M108" s="478">
        <v>2021</v>
      </c>
      <c r="N108" s="478">
        <v>2022</v>
      </c>
      <c r="O108" s="477"/>
    </row>
    <row r="109" spans="9:15" x14ac:dyDescent="0.25">
      <c r="I109" s="353">
        <v>1</v>
      </c>
      <c r="J109" s="87" t="s">
        <v>298</v>
      </c>
      <c r="K109" s="353"/>
      <c r="L109" s="353"/>
      <c r="M109" s="353"/>
      <c r="N109" s="353"/>
      <c r="O109" s="353">
        <f>SUM(K109:N109)</f>
        <v>0</v>
      </c>
    </row>
    <row r="110" spans="9:15" x14ac:dyDescent="0.25">
      <c r="I110" s="353">
        <v>2</v>
      </c>
      <c r="J110" s="87" t="s">
        <v>299</v>
      </c>
      <c r="K110" s="353"/>
      <c r="L110" s="353"/>
      <c r="M110" s="353"/>
      <c r="N110" s="353"/>
      <c r="O110" s="353">
        <f t="shared" ref="O110:O116" si="28">SUM(K110:N110)</f>
        <v>0</v>
      </c>
    </row>
    <row r="111" spans="9:15" x14ac:dyDescent="0.25">
      <c r="I111" s="353">
        <v>3</v>
      </c>
      <c r="J111" s="87" t="s">
        <v>300</v>
      </c>
      <c r="K111" s="353"/>
      <c r="L111" s="353"/>
      <c r="M111" s="353"/>
      <c r="N111" s="353"/>
      <c r="O111" s="353">
        <f t="shared" si="28"/>
        <v>0</v>
      </c>
    </row>
    <row r="112" spans="9:15" x14ac:dyDescent="0.25">
      <c r="I112" s="353">
        <v>4</v>
      </c>
      <c r="J112" s="87" t="s">
        <v>301</v>
      </c>
      <c r="K112" s="353"/>
      <c r="L112" s="353"/>
      <c r="M112" s="353"/>
      <c r="N112" s="353">
        <v>1</v>
      </c>
      <c r="O112" s="353">
        <f t="shared" si="28"/>
        <v>1</v>
      </c>
    </row>
    <row r="113" spans="9:15" x14ac:dyDescent="0.25">
      <c r="I113" s="353">
        <v>5</v>
      </c>
      <c r="J113" s="87" t="s">
        <v>302</v>
      </c>
      <c r="K113" s="353"/>
      <c r="L113" s="353"/>
      <c r="M113" s="353"/>
      <c r="N113" s="353"/>
      <c r="O113" s="353">
        <f t="shared" si="28"/>
        <v>0</v>
      </c>
    </row>
    <row r="114" spans="9:15" x14ac:dyDescent="0.25">
      <c r="I114" s="353">
        <v>6</v>
      </c>
      <c r="J114" s="87" t="s">
        <v>303</v>
      </c>
      <c r="K114" s="353"/>
      <c r="L114" s="353"/>
      <c r="M114" s="353"/>
      <c r="N114" s="353"/>
      <c r="O114" s="353">
        <f t="shared" si="28"/>
        <v>0</v>
      </c>
    </row>
    <row r="115" spans="9:15" x14ac:dyDescent="0.25">
      <c r="I115" s="353">
        <v>7</v>
      </c>
      <c r="J115" s="87" t="s">
        <v>304</v>
      </c>
      <c r="K115" s="353"/>
      <c r="L115" s="353"/>
      <c r="M115" s="353"/>
      <c r="N115" s="353"/>
      <c r="O115" s="353">
        <f t="shared" si="28"/>
        <v>0</v>
      </c>
    </row>
    <row r="116" spans="9:15" x14ac:dyDescent="0.25">
      <c r="I116" s="353">
        <v>8</v>
      </c>
      <c r="J116" s="87" t="s">
        <v>305</v>
      </c>
      <c r="K116" s="353"/>
      <c r="L116" s="353"/>
      <c r="M116" s="353"/>
      <c r="N116" s="353"/>
      <c r="O116" s="353">
        <f t="shared" si="28"/>
        <v>0</v>
      </c>
    </row>
    <row r="117" spans="9:15" ht="15.75" thickBot="1" x14ac:dyDescent="0.3">
      <c r="I117" s="471" t="s">
        <v>337</v>
      </c>
      <c r="J117" s="472"/>
      <c r="K117" s="354">
        <f>SUM(K109:K116)</f>
        <v>0</v>
      </c>
      <c r="L117" s="354">
        <f t="shared" ref="L117:O117" si="29">SUM(L109:L116)</f>
        <v>0</v>
      </c>
      <c r="M117" s="354">
        <f t="shared" si="29"/>
        <v>0</v>
      </c>
      <c r="N117" s="354">
        <f t="shared" si="29"/>
        <v>1</v>
      </c>
      <c r="O117" s="354">
        <f t="shared" si="29"/>
        <v>1</v>
      </c>
    </row>
    <row r="118" spans="9:15" ht="15.75" thickTop="1" x14ac:dyDescent="0.25"/>
    <row r="119" spans="9:15" ht="33" customHeight="1" x14ac:dyDescent="0.25">
      <c r="I119" s="473" t="s">
        <v>29</v>
      </c>
      <c r="J119" s="473" t="s">
        <v>294</v>
      </c>
      <c r="K119" s="482" t="s">
        <v>525</v>
      </c>
      <c r="L119" s="483"/>
      <c r="M119" s="483"/>
      <c r="N119" s="484"/>
      <c r="O119" s="473" t="s">
        <v>337</v>
      </c>
    </row>
    <row r="120" spans="9:15" x14ac:dyDescent="0.25">
      <c r="I120" s="477"/>
      <c r="J120" s="477"/>
      <c r="K120" s="478">
        <v>2019</v>
      </c>
      <c r="L120" s="478">
        <v>2020</v>
      </c>
      <c r="M120" s="478">
        <v>2021</v>
      </c>
      <c r="N120" s="478">
        <v>2022</v>
      </c>
      <c r="O120" s="477"/>
    </row>
    <row r="121" spans="9:15" x14ac:dyDescent="0.25">
      <c r="I121" s="353">
        <v>1</v>
      </c>
      <c r="J121" s="87" t="s">
        <v>298</v>
      </c>
      <c r="K121" s="353"/>
      <c r="L121" s="353"/>
      <c r="M121" s="353"/>
      <c r="N121" s="353"/>
      <c r="O121" s="353">
        <f>SUM(K121:N121)</f>
        <v>0</v>
      </c>
    </row>
    <row r="122" spans="9:15" x14ac:dyDescent="0.25">
      <c r="I122" s="353">
        <v>2</v>
      </c>
      <c r="J122" s="87" t="s">
        <v>299</v>
      </c>
      <c r="K122" s="353"/>
      <c r="L122" s="353"/>
      <c r="M122" s="353"/>
      <c r="N122" s="353">
        <v>1</v>
      </c>
      <c r="O122" s="353">
        <f t="shared" ref="O122:O128" si="30">SUM(K122:N122)</f>
        <v>1</v>
      </c>
    </row>
    <row r="123" spans="9:15" x14ac:dyDescent="0.25">
      <c r="I123" s="353">
        <v>3</v>
      </c>
      <c r="J123" s="87" t="s">
        <v>300</v>
      </c>
      <c r="K123" s="353"/>
      <c r="L123" s="353"/>
      <c r="M123" s="353"/>
      <c r="N123" s="353"/>
      <c r="O123" s="353">
        <f t="shared" si="30"/>
        <v>0</v>
      </c>
    </row>
    <row r="124" spans="9:15" x14ac:dyDescent="0.25">
      <c r="I124" s="353">
        <v>4</v>
      </c>
      <c r="J124" s="87" t="s">
        <v>301</v>
      </c>
      <c r="K124" s="353"/>
      <c r="L124" s="353"/>
      <c r="M124" s="353"/>
      <c r="N124" s="353"/>
      <c r="O124" s="353">
        <f t="shared" si="30"/>
        <v>0</v>
      </c>
    </row>
    <row r="125" spans="9:15" x14ac:dyDescent="0.25">
      <c r="I125" s="353">
        <v>5</v>
      </c>
      <c r="J125" s="87" t="s">
        <v>302</v>
      </c>
      <c r="K125" s="353"/>
      <c r="L125" s="353"/>
      <c r="M125" s="353"/>
      <c r="N125" s="353"/>
      <c r="O125" s="353">
        <f t="shared" si="30"/>
        <v>0</v>
      </c>
    </row>
    <row r="126" spans="9:15" x14ac:dyDescent="0.25">
      <c r="I126" s="353">
        <v>6</v>
      </c>
      <c r="J126" s="87" t="s">
        <v>303</v>
      </c>
      <c r="K126" s="353"/>
      <c r="L126" s="353"/>
      <c r="M126" s="353"/>
      <c r="N126" s="353"/>
      <c r="O126" s="353">
        <f t="shared" si="30"/>
        <v>0</v>
      </c>
    </row>
    <row r="127" spans="9:15" x14ac:dyDescent="0.25">
      <c r="I127" s="353">
        <v>7</v>
      </c>
      <c r="J127" s="87" t="s">
        <v>304</v>
      </c>
      <c r="K127" s="353"/>
      <c r="L127" s="353"/>
      <c r="M127" s="353"/>
      <c r="N127" s="353"/>
      <c r="O127" s="353">
        <f t="shared" si="30"/>
        <v>0</v>
      </c>
    </row>
    <row r="128" spans="9:15" x14ac:dyDescent="0.25">
      <c r="I128" s="353">
        <v>8</v>
      </c>
      <c r="J128" s="87" t="s">
        <v>305</v>
      </c>
      <c r="K128" s="353"/>
      <c r="L128" s="353"/>
      <c r="M128" s="353"/>
      <c r="N128" s="353"/>
      <c r="O128" s="353">
        <f t="shared" si="30"/>
        <v>0</v>
      </c>
    </row>
    <row r="129" spans="9:15" ht="15.75" thickBot="1" x14ac:dyDescent="0.3">
      <c r="I129" s="471" t="s">
        <v>337</v>
      </c>
      <c r="J129" s="472"/>
      <c r="K129" s="354">
        <f>SUM(K121:K128)</f>
        <v>0</v>
      </c>
      <c r="L129" s="354">
        <f t="shared" ref="L129:O129" si="31">SUM(L121:L128)</f>
        <v>0</v>
      </c>
      <c r="M129" s="354">
        <f t="shared" si="31"/>
        <v>0</v>
      </c>
      <c r="N129" s="354">
        <f t="shared" si="31"/>
        <v>1</v>
      </c>
      <c r="O129" s="354">
        <f t="shared" si="31"/>
        <v>1</v>
      </c>
    </row>
    <row r="130" spans="9:15" ht="15.75" thickTop="1" x14ac:dyDescent="0.25"/>
    <row r="131" spans="9:15" ht="30.75" customHeight="1" x14ac:dyDescent="0.25">
      <c r="I131" s="473" t="s">
        <v>29</v>
      </c>
      <c r="J131" s="473" t="s">
        <v>294</v>
      </c>
      <c r="K131" s="482" t="s">
        <v>526</v>
      </c>
      <c r="L131" s="483"/>
      <c r="M131" s="483"/>
      <c r="N131" s="484"/>
      <c r="O131" s="473" t="s">
        <v>337</v>
      </c>
    </row>
    <row r="132" spans="9:15" x14ac:dyDescent="0.25">
      <c r="I132" s="477"/>
      <c r="J132" s="477"/>
      <c r="K132" s="478">
        <v>2019</v>
      </c>
      <c r="L132" s="478">
        <v>2020</v>
      </c>
      <c r="M132" s="478">
        <v>2021</v>
      </c>
      <c r="N132" s="478">
        <v>2022</v>
      </c>
      <c r="O132" s="477"/>
    </row>
    <row r="133" spans="9:15" x14ac:dyDescent="0.25">
      <c r="I133" s="353">
        <v>1</v>
      </c>
      <c r="J133" s="87" t="s">
        <v>298</v>
      </c>
      <c r="K133" s="353"/>
      <c r="L133" s="353"/>
      <c r="M133" s="353"/>
      <c r="N133" s="353"/>
      <c r="O133" s="353">
        <f>SUM(K133:N133)</f>
        <v>0</v>
      </c>
    </row>
    <row r="134" spans="9:15" x14ac:dyDescent="0.25">
      <c r="I134" s="353">
        <v>2</v>
      </c>
      <c r="J134" s="87" t="s">
        <v>299</v>
      </c>
      <c r="K134" s="353"/>
      <c r="L134" s="353"/>
      <c r="M134" s="353"/>
      <c r="N134" s="353"/>
      <c r="O134" s="353">
        <f t="shared" ref="O134:O140" si="32">SUM(K134:N134)</f>
        <v>0</v>
      </c>
    </row>
    <row r="135" spans="9:15" x14ac:dyDescent="0.25">
      <c r="I135" s="353">
        <v>3</v>
      </c>
      <c r="J135" s="87" t="s">
        <v>300</v>
      </c>
      <c r="K135" s="353"/>
      <c r="L135" s="353"/>
      <c r="M135" s="353"/>
      <c r="N135" s="353"/>
      <c r="O135" s="353">
        <f t="shared" si="32"/>
        <v>0</v>
      </c>
    </row>
    <row r="136" spans="9:15" x14ac:dyDescent="0.25">
      <c r="I136" s="353">
        <v>4</v>
      </c>
      <c r="J136" s="87" t="s">
        <v>301</v>
      </c>
      <c r="K136" s="353"/>
      <c r="L136" s="353"/>
      <c r="M136" s="353"/>
      <c r="N136" s="353">
        <v>1</v>
      </c>
      <c r="O136" s="353">
        <f t="shared" si="32"/>
        <v>1</v>
      </c>
    </row>
    <row r="137" spans="9:15" x14ac:dyDescent="0.25">
      <c r="I137" s="353">
        <v>5</v>
      </c>
      <c r="J137" s="87" t="s">
        <v>302</v>
      </c>
      <c r="K137" s="353"/>
      <c r="L137" s="353"/>
      <c r="M137" s="353"/>
      <c r="N137" s="353"/>
      <c r="O137" s="353">
        <f t="shared" si="32"/>
        <v>0</v>
      </c>
    </row>
    <row r="138" spans="9:15" x14ac:dyDescent="0.25">
      <c r="I138" s="353">
        <v>6</v>
      </c>
      <c r="J138" s="87" t="s">
        <v>303</v>
      </c>
      <c r="K138" s="353"/>
      <c r="L138" s="353"/>
      <c r="M138" s="353"/>
      <c r="N138" s="353"/>
      <c r="O138" s="353">
        <f t="shared" si="32"/>
        <v>0</v>
      </c>
    </row>
    <row r="139" spans="9:15" x14ac:dyDescent="0.25">
      <c r="I139" s="353">
        <v>7</v>
      </c>
      <c r="J139" s="87" t="s">
        <v>304</v>
      </c>
      <c r="K139" s="353"/>
      <c r="L139" s="353"/>
      <c r="M139" s="353"/>
      <c r="N139" s="353"/>
      <c r="O139" s="353">
        <f t="shared" si="32"/>
        <v>0</v>
      </c>
    </row>
    <row r="140" spans="9:15" x14ac:dyDescent="0.25">
      <c r="I140" s="353">
        <v>8</v>
      </c>
      <c r="J140" s="87" t="s">
        <v>305</v>
      </c>
      <c r="K140" s="353"/>
      <c r="L140" s="353"/>
      <c r="M140" s="353"/>
      <c r="N140" s="353"/>
      <c r="O140" s="353">
        <f t="shared" si="32"/>
        <v>0</v>
      </c>
    </row>
    <row r="141" spans="9:15" ht="15.75" thickBot="1" x14ac:dyDescent="0.3">
      <c r="I141" s="471" t="s">
        <v>337</v>
      </c>
      <c r="J141" s="472"/>
      <c r="K141" s="354">
        <f>SUM(K133:K140)</f>
        <v>0</v>
      </c>
      <c r="L141" s="354">
        <f t="shared" ref="L141:O141" si="33">SUM(L133:L140)</f>
        <v>0</v>
      </c>
      <c r="M141" s="354">
        <f t="shared" si="33"/>
        <v>0</v>
      </c>
      <c r="N141" s="354">
        <f t="shared" si="33"/>
        <v>1</v>
      </c>
      <c r="O141" s="354">
        <f t="shared" si="33"/>
        <v>1</v>
      </c>
    </row>
    <row r="142" spans="9:15" ht="15.75" thickTop="1" x14ac:dyDescent="0.25"/>
  </sheetData>
  <mergeCells count="93">
    <mergeCell ref="I131:I132"/>
    <mergeCell ref="J131:J132"/>
    <mergeCell ref="K131:N131"/>
    <mergeCell ref="O131:O132"/>
    <mergeCell ref="I141:J141"/>
    <mergeCell ref="I119:I120"/>
    <mergeCell ref="J119:J120"/>
    <mergeCell ref="K119:N119"/>
    <mergeCell ref="O119:O120"/>
    <mergeCell ref="I129:J129"/>
    <mergeCell ref="I107:I108"/>
    <mergeCell ref="J107:J108"/>
    <mergeCell ref="K107:N107"/>
    <mergeCell ref="O107:O108"/>
    <mergeCell ref="I117:J117"/>
    <mergeCell ref="I95:I96"/>
    <mergeCell ref="J95:J96"/>
    <mergeCell ref="K95:N95"/>
    <mergeCell ref="O95:O96"/>
    <mergeCell ref="I105:J105"/>
    <mergeCell ref="I82:I83"/>
    <mergeCell ref="J82:J83"/>
    <mergeCell ref="K82:N82"/>
    <mergeCell ref="O82:O83"/>
    <mergeCell ref="I92:J92"/>
    <mergeCell ref="I69:I70"/>
    <mergeCell ref="J69:J70"/>
    <mergeCell ref="K69:N69"/>
    <mergeCell ref="O69:O70"/>
    <mergeCell ref="I79:J79"/>
    <mergeCell ref="I56:I57"/>
    <mergeCell ref="J56:J57"/>
    <mergeCell ref="K56:N56"/>
    <mergeCell ref="O56:O57"/>
    <mergeCell ref="I66:J66"/>
    <mergeCell ref="I43:I44"/>
    <mergeCell ref="J43:J44"/>
    <mergeCell ref="K43:N43"/>
    <mergeCell ref="O43:O44"/>
    <mergeCell ref="I53:J53"/>
    <mergeCell ref="I30:I31"/>
    <mergeCell ref="J30:J31"/>
    <mergeCell ref="K30:N30"/>
    <mergeCell ref="O30:O31"/>
    <mergeCell ref="I40:J40"/>
    <mergeCell ref="Q27:R27"/>
    <mergeCell ref="Y1:AE1"/>
    <mergeCell ref="Y2:AE2"/>
    <mergeCell ref="Y4:Y5"/>
    <mergeCell ref="Z4:Z5"/>
    <mergeCell ref="AA4:AD4"/>
    <mergeCell ref="AE4:AE5"/>
    <mergeCell ref="Y14:Z14"/>
    <mergeCell ref="Y17:Y18"/>
    <mergeCell ref="Z17:Z18"/>
    <mergeCell ref="AA17:AD17"/>
    <mergeCell ref="AE17:AE18"/>
    <mergeCell ref="Y27:Z27"/>
    <mergeCell ref="Q14:R14"/>
    <mergeCell ref="Q17:Q18"/>
    <mergeCell ref="R17:R18"/>
    <mergeCell ref="S17:V17"/>
    <mergeCell ref="W17:W18"/>
    <mergeCell ref="Q1:W1"/>
    <mergeCell ref="Q2:W2"/>
    <mergeCell ref="Q4:Q5"/>
    <mergeCell ref="R4:R5"/>
    <mergeCell ref="S4:V4"/>
    <mergeCell ref="W4:W5"/>
    <mergeCell ref="I14:J14"/>
    <mergeCell ref="I17:I18"/>
    <mergeCell ref="J17:J18"/>
    <mergeCell ref="K17:N17"/>
    <mergeCell ref="O17:O18"/>
    <mergeCell ref="A27:B27"/>
    <mergeCell ref="I1:O1"/>
    <mergeCell ref="I2:O2"/>
    <mergeCell ref="I4:I5"/>
    <mergeCell ref="J4:J5"/>
    <mergeCell ref="K4:N4"/>
    <mergeCell ref="O4:O5"/>
    <mergeCell ref="I27:J27"/>
    <mergeCell ref="A14:B14"/>
    <mergeCell ref="A2:G2"/>
    <mergeCell ref="A17:A18"/>
    <mergeCell ref="B17:B18"/>
    <mergeCell ref="C17:F17"/>
    <mergeCell ref="G17:G18"/>
    <mergeCell ref="A1:G1"/>
    <mergeCell ref="A4:A5"/>
    <mergeCell ref="B4:B5"/>
    <mergeCell ref="C4:F4"/>
    <mergeCell ref="G4:G5"/>
  </mergeCells>
  <pageMargins left="0.7" right="0.7" top="0.75" bottom="0.75" header="0.3" footer="0.3"/>
  <pageSetup paperSize="9"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11"/>
  <sheetViews>
    <sheetView zoomScale="145" zoomScaleNormal="145" workbookViewId="0">
      <selection activeCell="J6" sqref="J6"/>
    </sheetView>
  </sheetViews>
  <sheetFormatPr defaultRowHeight="15" x14ac:dyDescent="0.25"/>
  <cols>
    <col min="1" max="1" width="5" customWidth="1"/>
    <col min="2" max="2" width="34.85546875" bestFit="1" customWidth="1"/>
  </cols>
  <sheetData>
    <row r="1" spans="1:3" ht="15.75" thickBot="1" x14ac:dyDescent="0.3"/>
    <row r="2" spans="1:3" ht="15.75" thickBot="1" x14ac:dyDescent="0.3">
      <c r="A2" s="356" t="s">
        <v>165</v>
      </c>
      <c r="B2" s="356"/>
      <c r="C2" s="356"/>
    </row>
    <row r="3" spans="1:3" x14ac:dyDescent="0.25">
      <c r="A3" s="91">
        <v>1</v>
      </c>
      <c r="B3" s="89" t="s">
        <v>156</v>
      </c>
      <c r="C3" s="92">
        <v>5</v>
      </c>
    </row>
    <row r="4" spans="1:3" x14ac:dyDescent="0.25">
      <c r="A4" s="91">
        <v>2</v>
      </c>
      <c r="B4" s="89" t="s">
        <v>157</v>
      </c>
      <c r="C4" s="92">
        <v>404</v>
      </c>
    </row>
    <row r="5" spans="1:3" x14ac:dyDescent="0.25">
      <c r="A5" s="91">
        <v>3</v>
      </c>
      <c r="B5" s="89" t="s">
        <v>158</v>
      </c>
      <c r="C5" s="92">
        <v>41</v>
      </c>
    </row>
    <row r="6" spans="1:3" x14ac:dyDescent="0.25">
      <c r="A6" s="91">
        <v>4</v>
      </c>
      <c r="B6" s="89" t="s">
        <v>160</v>
      </c>
      <c r="C6" s="92">
        <v>2</v>
      </c>
    </row>
    <row r="7" spans="1:3" x14ac:dyDescent="0.25">
      <c r="A7" s="91">
        <v>5</v>
      </c>
      <c r="B7" s="89" t="s">
        <v>159</v>
      </c>
      <c r="C7" s="92">
        <v>3269</v>
      </c>
    </row>
    <row r="8" spans="1:3" x14ac:dyDescent="0.25">
      <c r="A8" s="91">
        <v>6</v>
      </c>
      <c r="B8" s="89" t="s">
        <v>161</v>
      </c>
      <c r="C8" s="92">
        <v>41</v>
      </c>
    </row>
    <row r="9" spans="1:3" x14ac:dyDescent="0.25">
      <c r="A9" s="91">
        <v>7</v>
      </c>
      <c r="B9" s="89" t="s">
        <v>162</v>
      </c>
      <c r="C9" s="92">
        <v>1</v>
      </c>
    </row>
    <row r="10" spans="1:3" x14ac:dyDescent="0.25">
      <c r="A10" s="91">
        <v>8</v>
      </c>
      <c r="B10" s="89" t="s">
        <v>163</v>
      </c>
      <c r="C10" s="92">
        <v>30</v>
      </c>
    </row>
    <row r="11" spans="1:3" ht="15.75" thickBot="1" x14ac:dyDescent="0.3">
      <c r="A11" s="93">
        <v>9</v>
      </c>
      <c r="B11" s="90" t="s">
        <v>164</v>
      </c>
      <c r="C11" s="95">
        <v>0</v>
      </c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5" scale="80" orientation="portrait" horizontalDpi="4294967293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138"/>
  <sheetViews>
    <sheetView zoomScale="130" zoomScaleNormal="130" workbookViewId="0">
      <selection activeCell="B17" sqref="B17"/>
    </sheetView>
  </sheetViews>
  <sheetFormatPr defaultRowHeight="15" x14ac:dyDescent="0.25"/>
  <cols>
    <col min="1" max="1" width="5.28515625" customWidth="1"/>
    <col min="2" max="2" width="64.5703125" customWidth="1"/>
    <col min="3" max="3" width="10.28515625" customWidth="1"/>
  </cols>
  <sheetData>
    <row r="1" spans="1:4" x14ac:dyDescent="0.25">
      <c r="A1" s="360" t="s">
        <v>93</v>
      </c>
      <c r="B1" s="360"/>
      <c r="C1" s="360"/>
    </row>
    <row r="2" spans="1:4" x14ac:dyDescent="0.25">
      <c r="A2" s="360"/>
      <c r="B2" s="360"/>
      <c r="C2" s="360"/>
    </row>
    <row r="4" spans="1:4" x14ac:dyDescent="0.25">
      <c r="A4" s="72" t="s">
        <v>94</v>
      </c>
    </row>
    <row r="5" spans="1:4" ht="19.5" customHeight="1" x14ac:dyDescent="0.25">
      <c r="A5" s="84" t="s">
        <v>29</v>
      </c>
      <c r="B5" s="84" t="s">
        <v>95</v>
      </c>
      <c r="C5" s="84" t="s">
        <v>97</v>
      </c>
    </row>
    <row r="6" spans="1:4" x14ac:dyDescent="0.25">
      <c r="A6" s="73" t="s">
        <v>96</v>
      </c>
      <c r="B6" s="74" t="s">
        <v>48</v>
      </c>
      <c r="C6" s="75">
        <f>SUM(C7:C10)</f>
        <v>135.53</v>
      </c>
    </row>
    <row r="7" spans="1:4" x14ac:dyDescent="0.25">
      <c r="A7" s="76">
        <v>1</v>
      </c>
      <c r="B7" s="76" t="s">
        <v>98</v>
      </c>
      <c r="C7" s="77">
        <v>96.33</v>
      </c>
    </row>
    <row r="8" spans="1:4" x14ac:dyDescent="0.25">
      <c r="A8" s="76">
        <v>2</v>
      </c>
      <c r="B8" s="76" t="s">
        <v>99</v>
      </c>
      <c r="C8" s="77">
        <v>1.63</v>
      </c>
    </row>
    <row r="9" spans="1:4" x14ac:dyDescent="0.25">
      <c r="A9" s="76">
        <v>3</v>
      </c>
      <c r="B9" s="76" t="s">
        <v>100</v>
      </c>
      <c r="C9" s="77">
        <v>19.2</v>
      </c>
    </row>
    <row r="10" spans="1:4" x14ac:dyDescent="0.25">
      <c r="A10" s="33">
        <v>4</v>
      </c>
      <c r="B10" s="33" t="s">
        <v>101</v>
      </c>
      <c r="C10" s="82">
        <v>18.37</v>
      </c>
    </row>
    <row r="11" spans="1:4" x14ac:dyDescent="0.25">
      <c r="A11" s="78" t="s">
        <v>102</v>
      </c>
      <c r="B11" s="79" t="s">
        <v>103</v>
      </c>
      <c r="C11" s="75">
        <f>C12</f>
        <v>33.71</v>
      </c>
    </row>
    <row r="12" spans="1:4" x14ac:dyDescent="0.25">
      <c r="A12" s="33">
        <v>1</v>
      </c>
      <c r="B12" s="33" t="s">
        <v>104</v>
      </c>
      <c r="C12" s="82">
        <v>33.71</v>
      </c>
      <c r="D12" s="69"/>
    </row>
    <row r="13" spans="1:4" x14ac:dyDescent="0.25">
      <c r="A13" s="78" t="s">
        <v>105</v>
      </c>
      <c r="B13" s="79" t="s">
        <v>49</v>
      </c>
      <c r="C13" s="75">
        <f>SUM(C14:C17)</f>
        <v>60.25</v>
      </c>
    </row>
    <row r="14" spans="1:4" x14ac:dyDescent="0.25">
      <c r="A14" s="80">
        <v>1</v>
      </c>
      <c r="B14" s="76" t="s">
        <v>106</v>
      </c>
      <c r="C14" s="77">
        <v>0.89</v>
      </c>
    </row>
    <row r="15" spans="1:4" x14ac:dyDescent="0.25">
      <c r="A15" s="80">
        <v>2</v>
      </c>
      <c r="B15" s="76" t="s">
        <v>107</v>
      </c>
      <c r="C15" s="77">
        <v>32.729999999999997</v>
      </c>
    </row>
    <row r="16" spans="1:4" x14ac:dyDescent="0.25">
      <c r="A16" s="80">
        <v>3</v>
      </c>
      <c r="B16" s="76" t="s">
        <v>108</v>
      </c>
      <c r="C16" s="77">
        <v>5.29</v>
      </c>
    </row>
    <row r="17" spans="1:3" x14ac:dyDescent="0.25">
      <c r="A17" s="83">
        <v>4</v>
      </c>
      <c r="B17" s="33" t="s">
        <v>109</v>
      </c>
      <c r="C17" s="82">
        <v>21.34</v>
      </c>
    </row>
    <row r="18" spans="1:3" x14ac:dyDescent="0.25">
      <c r="A18" s="73" t="s">
        <v>110</v>
      </c>
      <c r="B18" s="79" t="s">
        <v>51</v>
      </c>
      <c r="C18" s="75">
        <f>SUM(C19:C22)</f>
        <v>77.62</v>
      </c>
    </row>
    <row r="19" spans="1:3" x14ac:dyDescent="0.25">
      <c r="A19" s="80">
        <v>1</v>
      </c>
      <c r="B19" s="76" t="s">
        <v>111</v>
      </c>
      <c r="C19" s="77">
        <v>8.84</v>
      </c>
    </row>
    <row r="20" spans="1:3" x14ac:dyDescent="0.25">
      <c r="A20" s="80">
        <v>2</v>
      </c>
      <c r="B20" s="76" t="s">
        <v>112</v>
      </c>
      <c r="C20" s="77">
        <v>54.2</v>
      </c>
    </row>
    <row r="21" spans="1:3" x14ac:dyDescent="0.25">
      <c r="A21" s="80">
        <v>3</v>
      </c>
      <c r="B21" s="76" t="s">
        <v>113</v>
      </c>
      <c r="C21" s="77">
        <v>3.58</v>
      </c>
    </row>
    <row r="22" spans="1:3" x14ac:dyDescent="0.25">
      <c r="A22" s="83">
        <v>4</v>
      </c>
      <c r="B22" s="33" t="s">
        <v>114</v>
      </c>
      <c r="C22" s="82">
        <v>11</v>
      </c>
    </row>
    <row r="23" spans="1:3" x14ac:dyDescent="0.25">
      <c r="A23" s="73" t="s">
        <v>115</v>
      </c>
      <c r="B23" s="79" t="s">
        <v>47</v>
      </c>
      <c r="C23" s="75">
        <f>C24</f>
        <v>6.78</v>
      </c>
    </row>
    <row r="24" spans="1:3" x14ac:dyDescent="0.25">
      <c r="A24" s="83">
        <v>1</v>
      </c>
      <c r="B24" s="33" t="s">
        <v>116</v>
      </c>
      <c r="C24" s="82">
        <v>6.78</v>
      </c>
    </row>
    <row r="25" spans="1:3" x14ac:dyDescent="0.25">
      <c r="A25" s="357" t="s">
        <v>117</v>
      </c>
      <c r="B25" s="357"/>
      <c r="C25" s="85">
        <f>SUM(C6,C11,C13,C18,C23)</f>
        <v>313.89</v>
      </c>
    </row>
    <row r="51" spans="1:3" x14ac:dyDescent="0.25">
      <c r="A51" s="72" t="s">
        <v>118</v>
      </c>
    </row>
    <row r="52" spans="1:3" x14ac:dyDescent="0.25">
      <c r="A52" s="70" t="s">
        <v>96</v>
      </c>
      <c r="B52" s="86" t="s">
        <v>48</v>
      </c>
      <c r="C52" s="87">
        <f>SUM(C53:C58)</f>
        <v>176.58</v>
      </c>
    </row>
    <row r="53" spans="1:3" x14ac:dyDescent="0.25">
      <c r="A53" s="76">
        <v>1</v>
      </c>
      <c r="B53" s="76" t="s">
        <v>119</v>
      </c>
      <c r="C53" s="76">
        <v>53.5</v>
      </c>
    </row>
    <row r="54" spans="1:3" x14ac:dyDescent="0.25">
      <c r="A54" s="76">
        <v>2</v>
      </c>
      <c r="B54" s="76" t="s">
        <v>99</v>
      </c>
      <c r="C54" s="76">
        <v>10.220000000000001</v>
      </c>
    </row>
    <row r="55" spans="1:3" x14ac:dyDescent="0.25">
      <c r="A55" s="76">
        <v>3</v>
      </c>
      <c r="B55" s="76" t="s">
        <v>120</v>
      </c>
      <c r="C55" s="76">
        <v>16.899999999999999</v>
      </c>
    </row>
    <row r="56" spans="1:3" x14ac:dyDescent="0.25">
      <c r="A56" s="76">
        <v>4</v>
      </c>
      <c r="B56" s="76" t="s">
        <v>100</v>
      </c>
      <c r="C56" s="76">
        <v>56.19</v>
      </c>
    </row>
    <row r="57" spans="1:3" x14ac:dyDescent="0.25">
      <c r="A57" s="76">
        <v>5</v>
      </c>
      <c r="B57" s="76" t="s">
        <v>121</v>
      </c>
      <c r="C57" s="76">
        <v>27.9</v>
      </c>
    </row>
    <row r="58" spans="1:3" x14ac:dyDescent="0.25">
      <c r="A58" s="33">
        <v>6</v>
      </c>
      <c r="B58" s="33" t="s">
        <v>122</v>
      </c>
      <c r="C58" s="33">
        <v>11.87</v>
      </c>
    </row>
    <row r="59" spans="1:3" x14ac:dyDescent="0.25">
      <c r="A59" s="70" t="s">
        <v>102</v>
      </c>
      <c r="B59" s="81" t="s">
        <v>140</v>
      </c>
      <c r="C59" s="87">
        <f>SUM(C60:C61)</f>
        <v>3.2199999999999998</v>
      </c>
    </row>
    <row r="60" spans="1:3" x14ac:dyDescent="0.25">
      <c r="A60" s="76">
        <v>1</v>
      </c>
      <c r="B60" s="76" t="s">
        <v>123</v>
      </c>
      <c r="C60" s="76">
        <v>0.76</v>
      </c>
    </row>
    <row r="61" spans="1:3" x14ac:dyDescent="0.25">
      <c r="A61" s="76">
        <v>2</v>
      </c>
      <c r="B61" s="76" t="s">
        <v>124</v>
      </c>
      <c r="C61" s="76">
        <v>2.46</v>
      </c>
    </row>
    <row r="62" spans="1:3" x14ac:dyDescent="0.25">
      <c r="A62" s="70" t="s">
        <v>105</v>
      </c>
      <c r="B62" s="81" t="s">
        <v>103</v>
      </c>
      <c r="C62" s="81">
        <f>SUM(C63:C64)</f>
        <v>33.67</v>
      </c>
    </row>
    <row r="63" spans="1:3" x14ac:dyDescent="0.25">
      <c r="A63" s="76">
        <v>1</v>
      </c>
      <c r="B63" s="76" t="s">
        <v>125</v>
      </c>
      <c r="C63" s="76">
        <v>8.5500000000000007</v>
      </c>
    </row>
    <row r="64" spans="1:3" x14ac:dyDescent="0.25">
      <c r="A64" s="76">
        <v>2</v>
      </c>
      <c r="B64" s="76" t="s">
        <v>104</v>
      </c>
      <c r="C64" s="76">
        <v>25.12</v>
      </c>
    </row>
    <row r="65" spans="1:3" x14ac:dyDescent="0.25">
      <c r="A65" s="70" t="s">
        <v>110</v>
      </c>
      <c r="B65" s="81" t="s">
        <v>50</v>
      </c>
      <c r="C65" s="81">
        <f>SUM(C66:C69)</f>
        <v>114.68</v>
      </c>
    </row>
    <row r="66" spans="1:3" x14ac:dyDescent="0.25">
      <c r="A66" s="76">
        <v>1</v>
      </c>
      <c r="B66" s="76" t="s">
        <v>126</v>
      </c>
      <c r="C66" s="76">
        <v>2.4300000000000002</v>
      </c>
    </row>
    <row r="67" spans="1:3" x14ac:dyDescent="0.25">
      <c r="A67" s="76">
        <v>2</v>
      </c>
      <c r="B67" s="76" t="s">
        <v>127</v>
      </c>
      <c r="C67" s="76">
        <v>29.9</v>
      </c>
    </row>
    <row r="68" spans="1:3" x14ac:dyDescent="0.25">
      <c r="A68" s="76">
        <v>3</v>
      </c>
      <c r="B68" s="76" t="s">
        <v>128</v>
      </c>
      <c r="C68" s="76">
        <v>24.51</v>
      </c>
    </row>
    <row r="69" spans="1:3" x14ac:dyDescent="0.25">
      <c r="A69" s="76">
        <v>4</v>
      </c>
      <c r="B69" s="76" t="s">
        <v>129</v>
      </c>
      <c r="C69" s="76">
        <v>57.84</v>
      </c>
    </row>
    <row r="70" spans="1:3" x14ac:dyDescent="0.25">
      <c r="A70" s="70" t="s">
        <v>115</v>
      </c>
      <c r="B70" s="81" t="s">
        <v>49</v>
      </c>
      <c r="C70" s="81">
        <f>SUM(C71:C76)</f>
        <v>98.51</v>
      </c>
    </row>
    <row r="71" spans="1:3" x14ac:dyDescent="0.25">
      <c r="A71" s="76">
        <v>1</v>
      </c>
      <c r="B71" s="76" t="s">
        <v>130</v>
      </c>
      <c r="C71" s="76">
        <v>19.66</v>
      </c>
    </row>
    <row r="72" spans="1:3" x14ac:dyDescent="0.25">
      <c r="A72" s="76">
        <v>2</v>
      </c>
      <c r="B72" s="76" t="s">
        <v>107</v>
      </c>
      <c r="C72" s="76">
        <v>30.76</v>
      </c>
    </row>
    <row r="73" spans="1:3" x14ac:dyDescent="0.25">
      <c r="A73" s="76">
        <v>3</v>
      </c>
      <c r="B73" s="76" t="s">
        <v>131</v>
      </c>
      <c r="C73" s="76">
        <v>11.19</v>
      </c>
    </row>
    <row r="74" spans="1:3" x14ac:dyDescent="0.25">
      <c r="A74" s="76">
        <v>4</v>
      </c>
      <c r="B74" s="76" t="s">
        <v>108</v>
      </c>
      <c r="C74" s="76">
        <v>15.54</v>
      </c>
    </row>
    <row r="75" spans="1:3" x14ac:dyDescent="0.25">
      <c r="A75" s="76">
        <v>5</v>
      </c>
      <c r="B75" s="76" t="s">
        <v>109</v>
      </c>
      <c r="C75" s="76">
        <v>17.100000000000001</v>
      </c>
    </row>
    <row r="76" spans="1:3" x14ac:dyDescent="0.25">
      <c r="A76" s="76">
        <v>6</v>
      </c>
      <c r="B76" s="76" t="s">
        <v>132</v>
      </c>
      <c r="C76" s="76">
        <v>4.26</v>
      </c>
    </row>
    <row r="77" spans="1:3" x14ac:dyDescent="0.25">
      <c r="A77" s="70" t="s">
        <v>138</v>
      </c>
      <c r="B77" s="81" t="s">
        <v>51</v>
      </c>
      <c r="C77" s="81">
        <f>SUM(C78:C81)</f>
        <v>251.89</v>
      </c>
    </row>
    <row r="78" spans="1:3" x14ac:dyDescent="0.25">
      <c r="A78" s="76">
        <v>1</v>
      </c>
      <c r="B78" s="76" t="s">
        <v>111</v>
      </c>
      <c r="C78" s="76">
        <v>35.43</v>
      </c>
    </row>
    <row r="79" spans="1:3" x14ac:dyDescent="0.25">
      <c r="A79" s="76">
        <v>2</v>
      </c>
      <c r="B79" s="76" t="s">
        <v>112</v>
      </c>
      <c r="C79" s="76">
        <v>43.79</v>
      </c>
    </row>
    <row r="80" spans="1:3" x14ac:dyDescent="0.25">
      <c r="A80" s="76">
        <v>3</v>
      </c>
      <c r="B80" s="76" t="s">
        <v>113</v>
      </c>
      <c r="C80" s="76">
        <v>11.17</v>
      </c>
    </row>
    <row r="81" spans="1:3" x14ac:dyDescent="0.25">
      <c r="A81" s="76">
        <v>4</v>
      </c>
      <c r="B81" s="76" t="s">
        <v>114</v>
      </c>
      <c r="C81" s="76">
        <v>161.5</v>
      </c>
    </row>
    <row r="82" spans="1:3" x14ac:dyDescent="0.25">
      <c r="A82" s="70" t="s">
        <v>139</v>
      </c>
      <c r="B82" s="81" t="s">
        <v>47</v>
      </c>
      <c r="C82" s="81">
        <f>SUM(C83:C88)</f>
        <v>156.04000000000002</v>
      </c>
    </row>
    <row r="83" spans="1:3" x14ac:dyDescent="0.25">
      <c r="A83" s="76">
        <v>1</v>
      </c>
      <c r="B83" s="76" t="s">
        <v>133</v>
      </c>
      <c r="C83" s="76">
        <v>92.2</v>
      </c>
    </row>
    <row r="84" spans="1:3" x14ac:dyDescent="0.25">
      <c r="A84" s="76">
        <v>2</v>
      </c>
      <c r="B84" s="76" t="s">
        <v>116</v>
      </c>
      <c r="C84" s="76">
        <v>15.87</v>
      </c>
    </row>
    <row r="85" spans="1:3" x14ac:dyDescent="0.25">
      <c r="A85" s="76">
        <v>3</v>
      </c>
      <c r="B85" s="76" t="s">
        <v>134</v>
      </c>
      <c r="C85" s="76">
        <v>2.1</v>
      </c>
    </row>
    <row r="86" spans="1:3" x14ac:dyDescent="0.25">
      <c r="A86" s="76">
        <v>4</v>
      </c>
      <c r="B86" s="76" t="s">
        <v>135</v>
      </c>
      <c r="C86" s="76">
        <v>2.2799999999999998</v>
      </c>
    </row>
    <row r="87" spans="1:3" x14ac:dyDescent="0.25">
      <c r="A87" s="76">
        <v>5</v>
      </c>
      <c r="B87" s="76" t="s">
        <v>136</v>
      </c>
      <c r="C87" s="76">
        <v>26.94</v>
      </c>
    </row>
    <row r="88" spans="1:3" ht="15.75" thickBot="1" x14ac:dyDescent="0.3">
      <c r="A88" s="88">
        <v>6</v>
      </c>
      <c r="B88" s="88" t="s">
        <v>137</v>
      </c>
      <c r="C88" s="88">
        <v>16.649999999999999</v>
      </c>
    </row>
    <row r="89" spans="1:3" x14ac:dyDescent="0.25">
      <c r="A89" s="357" t="s">
        <v>141</v>
      </c>
      <c r="B89" s="357"/>
      <c r="C89" s="85">
        <f>SUM(C82,C77,C70,C65,C62,C59,C52)</f>
        <v>834.59</v>
      </c>
    </row>
    <row r="101" spans="1:3" x14ac:dyDescent="0.25">
      <c r="A101" s="361" t="s">
        <v>142</v>
      </c>
      <c r="B101" s="361"/>
      <c r="C101" s="361"/>
    </row>
    <row r="102" spans="1:3" ht="15.75" thickBot="1" x14ac:dyDescent="0.3"/>
    <row r="103" spans="1:3" s="15" customFormat="1" ht="30.75" thickBot="1" x14ac:dyDescent="0.3">
      <c r="A103" s="123" t="s">
        <v>29</v>
      </c>
      <c r="B103" s="123" t="s">
        <v>229</v>
      </c>
      <c r="C103" s="124" t="s">
        <v>199</v>
      </c>
    </row>
    <row r="104" spans="1:3" ht="15.75" thickBot="1" x14ac:dyDescent="0.3">
      <c r="A104" s="116">
        <v>1</v>
      </c>
      <c r="B104" s="117" t="s">
        <v>230</v>
      </c>
      <c r="C104" s="117">
        <v>1.81</v>
      </c>
    </row>
    <row r="105" spans="1:3" ht="15.75" thickBot="1" x14ac:dyDescent="0.3">
      <c r="A105" s="119">
        <v>2</v>
      </c>
      <c r="B105" s="120" t="s">
        <v>231</v>
      </c>
      <c r="C105" s="120">
        <v>9.8699999999999992</v>
      </c>
    </row>
    <row r="106" spans="1:3" ht="15.75" thickBot="1" x14ac:dyDescent="0.3">
      <c r="A106" s="116">
        <v>3</v>
      </c>
      <c r="B106" s="117" t="s">
        <v>232</v>
      </c>
      <c r="C106" s="118">
        <v>6080.94</v>
      </c>
    </row>
    <row r="107" spans="1:3" ht="15.75" thickBot="1" x14ac:dyDescent="0.3">
      <c r="A107" s="116">
        <v>4</v>
      </c>
      <c r="B107" s="117" t="s">
        <v>233</v>
      </c>
      <c r="C107" s="117">
        <v>278.32</v>
      </c>
    </row>
    <row r="108" spans="1:3" ht="15.75" thickBot="1" x14ac:dyDescent="0.3">
      <c r="A108" s="116">
        <v>5</v>
      </c>
      <c r="B108" s="117" t="s">
        <v>234</v>
      </c>
      <c r="C108" s="117">
        <v>624.15</v>
      </c>
    </row>
    <row r="109" spans="1:3" ht="15.75" thickBot="1" x14ac:dyDescent="0.3">
      <c r="A109" s="116">
        <v>6</v>
      </c>
      <c r="B109" s="117" t="s">
        <v>235</v>
      </c>
      <c r="C109" s="118">
        <v>2591.83</v>
      </c>
    </row>
    <row r="110" spans="1:3" ht="15.75" thickBot="1" x14ac:dyDescent="0.3">
      <c r="A110" s="116">
        <v>7</v>
      </c>
      <c r="B110" s="117" t="s">
        <v>236</v>
      </c>
      <c r="C110" s="118">
        <v>1395.41</v>
      </c>
    </row>
    <row r="111" spans="1:3" ht="15.75" thickBot="1" x14ac:dyDescent="0.3">
      <c r="A111" s="116">
        <v>8</v>
      </c>
      <c r="B111" s="117" t="s">
        <v>237</v>
      </c>
      <c r="C111" s="118">
        <v>38.08</v>
      </c>
    </row>
    <row r="112" spans="1:3" ht="15.75" thickBot="1" x14ac:dyDescent="0.3">
      <c r="A112" s="116">
        <v>9</v>
      </c>
      <c r="B112" s="117" t="s">
        <v>238</v>
      </c>
      <c r="C112" s="118">
        <v>2.63</v>
      </c>
    </row>
    <row r="113" spans="1:3" ht="15.75" thickBot="1" x14ac:dyDescent="0.3">
      <c r="A113" s="116">
        <v>10</v>
      </c>
      <c r="B113" s="117" t="s">
        <v>239</v>
      </c>
      <c r="C113" s="118">
        <v>96.92</v>
      </c>
    </row>
    <row r="114" spans="1:3" ht="15.75" thickBot="1" x14ac:dyDescent="0.3">
      <c r="A114" s="116">
        <v>11</v>
      </c>
      <c r="B114" s="117" t="s">
        <v>240</v>
      </c>
      <c r="C114" s="118">
        <v>18.47</v>
      </c>
    </row>
    <row r="115" spans="1:3" ht="15.75" thickBot="1" x14ac:dyDescent="0.3">
      <c r="A115" s="116">
        <v>12</v>
      </c>
      <c r="B115" s="117" t="s">
        <v>241</v>
      </c>
      <c r="C115" s="118">
        <v>402.9</v>
      </c>
    </row>
    <row r="116" spans="1:3" ht="15.75" thickBot="1" x14ac:dyDescent="0.3">
      <c r="A116" s="116">
        <v>13</v>
      </c>
      <c r="B116" s="117" t="s">
        <v>242</v>
      </c>
      <c r="C116" s="118">
        <v>1376.9</v>
      </c>
    </row>
    <row r="117" spans="1:3" ht="15.75" thickBot="1" x14ac:dyDescent="0.3">
      <c r="A117" s="116">
        <v>14</v>
      </c>
      <c r="B117" s="117" t="s">
        <v>243</v>
      </c>
      <c r="C117" s="118">
        <v>14.43</v>
      </c>
    </row>
    <row r="118" spans="1:3" ht="15.75" thickBot="1" x14ac:dyDescent="0.3">
      <c r="A118" s="119">
        <v>15</v>
      </c>
      <c r="B118" s="120" t="s">
        <v>244</v>
      </c>
      <c r="C118" s="121">
        <v>20.329999999999998</v>
      </c>
    </row>
    <row r="119" spans="1:3" ht="15.75" thickBot="1" x14ac:dyDescent="0.3">
      <c r="A119" s="116">
        <v>16</v>
      </c>
      <c r="B119" s="117" t="s">
        <v>245</v>
      </c>
      <c r="C119" s="118">
        <v>249.92</v>
      </c>
    </row>
    <row r="120" spans="1:3" ht="15.75" thickBot="1" x14ac:dyDescent="0.3">
      <c r="A120" s="119">
        <v>17</v>
      </c>
      <c r="B120" s="120" t="s">
        <v>246</v>
      </c>
      <c r="C120" s="121">
        <v>4893.97</v>
      </c>
    </row>
    <row r="121" spans="1:3" ht="15.75" thickBot="1" x14ac:dyDescent="0.3">
      <c r="A121" s="116">
        <v>18</v>
      </c>
      <c r="B121" s="117" t="s">
        <v>247</v>
      </c>
      <c r="C121" s="117">
        <v>243.92</v>
      </c>
    </row>
    <row r="122" spans="1:3" ht="15.75" thickBot="1" x14ac:dyDescent="0.3">
      <c r="A122" s="116">
        <v>19</v>
      </c>
      <c r="B122" s="117" t="s">
        <v>248</v>
      </c>
      <c r="C122" s="118">
        <v>9027.7000000000007</v>
      </c>
    </row>
    <row r="123" spans="1:3" ht="15.75" thickBot="1" x14ac:dyDescent="0.3">
      <c r="A123" s="116">
        <v>20</v>
      </c>
      <c r="B123" s="117" t="s">
        <v>249</v>
      </c>
      <c r="C123" s="117">
        <v>22.06</v>
      </c>
    </row>
    <row r="124" spans="1:3" ht="15.75" thickBot="1" x14ac:dyDescent="0.3">
      <c r="A124" s="116">
        <v>21</v>
      </c>
      <c r="B124" s="117" t="s">
        <v>250</v>
      </c>
      <c r="C124" s="117">
        <v>3.95</v>
      </c>
    </row>
    <row r="125" spans="1:3" ht="15.75" thickBot="1" x14ac:dyDescent="0.3">
      <c r="A125" s="116">
        <v>22</v>
      </c>
      <c r="B125" s="117" t="s">
        <v>251</v>
      </c>
      <c r="C125" s="118">
        <v>2681.46</v>
      </c>
    </row>
    <row r="126" spans="1:3" ht="15.75" thickBot="1" x14ac:dyDescent="0.3">
      <c r="A126" s="119">
        <v>23</v>
      </c>
      <c r="B126" s="120" t="s">
        <v>252</v>
      </c>
      <c r="C126" s="120">
        <v>427.45</v>
      </c>
    </row>
    <row r="127" spans="1:3" ht="15.75" thickBot="1" x14ac:dyDescent="0.3">
      <c r="A127" s="116">
        <v>24</v>
      </c>
      <c r="B127" s="117" t="s">
        <v>253</v>
      </c>
      <c r="C127" s="117">
        <v>254.57</v>
      </c>
    </row>
    <row r="128" spans="1:3" ht="15.75" thickBot="1" x14ac:dyDescent="0.3">
      <c r="A128" s="116">
        <v>25</v>
      </c>
      <c r="B128" s="117" t="s">
        <v>254</v>
      </c>
      <c r="C128" s="118">
        <v>2264.36</v>
      </c>
    </row>
    <row r="129" spans="1:3" ht="15.75" thickBot="1" x14ac:dyDescent="0.3">
      <c r="A129" s="116">
        <v>26</v>
      </c>
      <c r="B129" s="117" t="s">
        <v>255</v>
      </c>
      <c r="C129" s="117">
        <v>284.88</v>
      </c>
    </row>
    <row r="130" spans="1:3" ht="15.75" thickBot="1" x14ac:dyDescent="0.3">
      <c r="A130" s="116">
        <v>27</v>
      </c>
      <c r="B130" s="117" t="s">
        <v>256</v>
      </c>
      <c r="C130" s="117">
        <v>11.51</v>
      </c>
    </row>
    <row r="131" spans="1:3" ht="15.75" thickBot="1" x14ac:dyDescent="0.3">
      <c r="A131" s="116">
        <v>28</v>
      </c>
      <c r="B131" s="117" t="s">
        <v>257</v>
      </c>
      <c r="C131" s="117">
        <v>218.15</v>
      </c>
    </row>
    <row r="132" spans="1:3" ht="15.75" thickBot="1" x14ac:dyDescent="0.3">
      <c r="A132" s="116">
        <v>29</v>
      </c>
      <c r="B132" s="117" t="s">
        <v>258</v>
      </c>
      <c r="C132" s="117">
        <v>54.45</v>
      </c>
    </row>
    <row r="133" spans="1:3" ht="15.75" thickBot="1" x14ac:dyDescent="0.3">
      <c r="A133" s="116">
        <v>30</v>
      </c>
      <c r="B133" s="117" t="s">
        <v>259</v>
      </c>
      <c r="C133" s="118">
        <v>1814.23</v>
      </c>
    </row>
    <row r="134" spans="1:3" ht="15.75" thickBot="1" x14ac:dyDescent="0.3">
      <c r="A134" s="116">
        <v>31</v>
      </c>
      <c r="B134" s="117" t="s">
        <v>260</v>
      </c>
      <c r="C134" s="117">
        <v>290.77</v>
      </c>
    </row>
    <row r="135" spans="1:3" ht="15.75" thickBot="1" x14ac:dyDescent="0.3">
      <c r="A135" s="116">
        <v>32</v>
      </c>
      <c r="B135" s="117" t="s">
        <v>261</v>
      </c>
      <c r="C135" s="117">
        <v>1.83</v>
      </c>
    </row>
    <row r="136" spans="1:3" ht="15.75" thickBot="1" x14ac:dyDescent="0.3">
      <c r="A136" s="358" t="s">
        <v>262</v>
      </c>
      <c r="B136" s="359"/>
      <c r="C136" s="122">
        <f>SUM(C104:C135)</f>
        <v>35698.17</v>
      </c>
    </row>
    <row r="138" spans="1:3" x14ac:dyDescent="0.25">
      <c r="B138" t="s">
        <v>266</v>
      </c>
      <c r="C138" s="141">
        <f>SUM(C126,C120,C118,C105)</f>
        <v>5351.62</v>
      </c>
    </row>
  </sheetData>
  <mergeCells count="5">
    <mergeCell ref="A25:B25"/>
    <mergeCell ref="A89:B89"/>
    <mergeCell ref="A136:B136"/>
    <mergeCell ref="A1:C2"/>
    <mergeCell ref="A101:C101"/>
  </mergeCells>
  <pageMargins left="0.70866141732283472" right="0.70866141732283472" top="0.74803149606299213" bottom="0.74803149606299213" header="0.31496062992125984" footer="0.31496062992125984"/>
  <pageSetup paperSize="9" orientation="portrait" horizontalDpi="4294967293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3:Z67"/>
  <sheetViews>
    <sheetView topLeftCell="A37" zoomScale="95" zoomScaleNormal="95" workbookViewId="0">
      <selection activeCell="X46" sqref="X46:Z46"/>
    </sheetView>
  </sheetViews>
  <sheetFormatPr defaultRowHeight="15" x14ac:dyDescent="0.25"/>
  <cols>
    <col min="1" max="1" width="5.85546875" customWidth="1"/>
    <col min="2" max="2" width="21.42578125" customWidth="1"/>
    <col min="3" max="3" width="16.85546875" hidden="1" customWidth="1"/>
    <col min="4" max="5" width="13" hidden="1" customWidth="1"/>
    <col min="6" max="6" width="17.28515625" hidden="1" customWidth="1"/>
    <col min="7" max="8" width="13" hidden="1" customWidth="1"/>
    <col min="9" max="9" width="16.7109375" hidden="1" customWidth="1"/>
    <col min="10" max="11" width="13" hidden="1" customWidth="1"/>
    <col min="12" max="12" width="13.7109375" customWidth="1"/>
    <col min="13" max="13" width="13" customWidth="1"/>
    <col min="14" max="14" width="10.7109375" customWidth="1"/>
    <col min="16" max="16" width="11" customWidth="1"/>
    <col min="17" max="17" width="10.5703125" customWidth="1"/>
    <col min="19" max="19" width="10.7109375" customWidth="1"/>
    <col min="20" max="20" width="9.7109375" customWidth="1"/>
    <col min="21" max="21" width="10" customWidth="1"/>
    <col min="22" max="22" width="13.5703125" bestFit="1" customWidth="1"/>
    <col min="23" max="23" width="10.140625" bestFit="1" customWidth="1"/>
    <col min="24" max="24" width="12.28515625" customWidth="1"/>
    <col min="25" max="25" width="10" bestFit="1" customWidth="1"/>
  </cols>
  <sheetData>
    <row r="3" spans="1:24" ht="19.5" thickBot="1" x14ac:dyDescent="0.3">
      <c r="A3" s="367" t="s">
        <v>0</v>
      </c>
      <c r="B3" s="367"/>
      <c r="C3" s="367"/>
      <c r="D3" s="367"/>
      <c r="E3" s="367"/>
      <c r="F3" s="367"/>
      <c r="G3" s="367"/>
      <c r="H3" s="367"/>
      <c r="I3" s="367"/>
      <c r="J3" s="367"/>
      <c r="K3" s="367"/>
      <c r="L3" s="367"/>
      <c r="M3" s="367"/>
      <c r="N3" s="367"/>
      <c r="O3" s="367"/>
      <c r="P3" s="367"/>
      <c r="Q3" s="367"/>
      <c r="R3" s="367"/>
      <c r="S3" s="367"/>
      <c r="T3" s="367"/>
    </row>
    <row r="4" spans="1:24" ht="16.5" thickBot="1" x14ac:dyDescent="0.3">
      <c r="A4" s="368" t="s">
        <v>1</v>
      </c>
      <c r="B4" s="368" t="s">
        <v>2</v>
      </c>
      <c r="C4" s="371">
        <v>2015</v>
      </c>
      <c r="D4" s="371"/>
      <c r="E4" s="372"/>
      <c r="F4" s="373">
        <v>2016</v>
      </c>
      <c r="G4" s="373"/>
      <c r="H4" s="374"/>
      <c r="I4" s="373">
        <v>2017</v>
      </c>
      <c r="J4" s="373"/>
      <c r="K4" s="374"/>
      <c r="L4" s="362">
        <v>2018</v>
      </c>
      <c r="M4" s="362"/>
      <c r="N4" s="362"/>
      <c r="O4" s="362">
        <v>2019</v>
      </c>
      <c r="P4" s="362"/>
      <c r="Q4" s="362"/>
      <c r="R4" s="362">
        <v>2020</v>
      </c>
      <c r="S4" s="362"/>
      <c r="T4" s="362"/>
      <c r="U4" s="362" t="s">
        <v>486</v>
      </c>
      <c r="V4" s="362"/>
      <c r="W4" s="362"/>
    </row>
    <row r="5" spans="1:24" ht="15.75" x14ac:dyDescent="0.25">
      <c r="A5" s="369"/>
      <c r="B5" s="369"/>
      <c r="C5" s="1" t="s">
        <v>3</v>
      </c>
      <c r="D5" s="2" t="s">
        <v>4</v>
      </c>
      <c r="E5" s="2" t="s">
        <v>5</v>
      </c>
      <c r="F5" s="1" t="s">
        <v>6</v>
      </c>
      <c r="G5" s="2" t="s">
        <v>7</v>
      </c>
      <c r="H5" s="2" t="s">
        <v>5</v>
      </c>
      <c r="I5" s="1" t="s">
        <v>6</v>
      </c>
      <c r="J5" s="2" t="s">
        <v>7</v>
      </c>
      <c r="K5" s="2" t="s">
        <v>5</v>
      </c>
      <c r="L5" s="1" t="s">
        <v>6</v>
      </c>
      <c r="M5" s="2" t="s">
        <v>7</v>
      </c>
      <c r="N5" s="2" t="s">
        <v>5</v>
      </c>
      <c r="O5" s="1" t="s">
        <v>6</v>
      </c>
      <c r="P5" s="2" t="s">
        <v>7</v>
      </c>
      <c r="Q5" s="2" t="s">
        <v>5</v>
      </c>
      <c r="R5" s="1" t="s">
        <v>6</v>
      </c>
      <c r="S5" s="2" t="s">
        <v>7</v>
      </c>
      <c r="T5" s="2" t="s">
        <v>5</v>
      </c>
      <c r="U5" s="288" t="s">
        <v>6</v>
      </c>
      <c r="V5" s="294" t="s">
        <v>7</v>
      </c>
      <c r="W5" s="294" t="s">
        <v>5</v>
      </c>
    </row>
    <row r="6" spans="1:24" ht="15.75" x14ac:dyDescent="0.25">
      <c r="A6" s="369"/>
      <c r="B6" s="369"/>
      <c r="C6" s="1" t="s">
        <v>8</v>
      </c>
      <c r="D6" s="1" t="s">
        <v>9</v>
      </c>
      <c r="E6" s="1" t="s">
        <v>10</v>
      </c>
      <c r="F6" s="1" t="s">
        <v>8</v>
      </c>
      <c r="G6" s="1" t="s">
        <v>9</v>
      </c>
      <c r="H6" s="1" t="s">
        <v>10</v>
      </c>
      <c r="I6" s="1" t="s">
        <v>8</v>
      </c>
      <c r="J6" s="1" t="s">
        <v>9</v>
      </c>
      <c r="K6" s="1" t="s">
        <v>10</v>
      </c>
      <c r="L6" s="1" t="s">
        <v>8</v>
      </c>
      <c r="M6" s="1" t="s">
        <v>9</v>
      </c>
      <c r="N6" s="1" t="s">
        <v>10</v>
      </c>
      <c r="O6" s="1" t="s">
        <v>8</v>
      </c>
      <c r="P6" s="1" t="s">
        <v>9</v>
      </c>
      <c r="Q6" s="1" t="s">
        <v>10</v>
      </c>
      <c r="R6" s="1" t="s">
        <v>8</v>
      </c>
      <c r="S6" s="1" t="s">
        <v>9</v>
      </c>
      <c r="T6" s="1" t="s">
        <v>10</v>
      </c>
      <c r="U6" s="288" t="s">
        <v>8</v>
      </c>
      <c r="V6" s="288" t="s">
        <v>9</v>
      </c>
      <c r="W6" s="288" t="s">
        <v>10</v>
      </c>
    </row>
    <row r="7" spans="1:24" ht="16.5" thickBot="1" x14ac:dyDescent="0.3">
      <c r="A7" s="370"/>
      <c r="B7" s="370"/>
      <c r="C7" s="3" t="s">
        <v>11</v>
      </c>
      <c r="D7" s="3"/>
      <c r="E7" s="3"/>
      <c r="F7" s="3" t="s">
        <v>11</v>
      </c>
      <c r="G7" s="3"/>
      <c r="H7" s="3"/>
      <c r="I7" s="3" t="s">
        <v>11</v>
      </c>
      <c r="J7" s="3"/>
      <c r="K7" s="3"/>
      <c r="L7" s="3" t="s">
        <v>11</v>
      </c>
      <c r="M7" s="3"/>
      <c r="N7" s="3"/>
      <c r="O7" s="3" t="s">
        <v>11</v>
      </c>
      <c r="P7" s="3"/>
      <c r="Q7" s="3"/>
      <c r="R7" s="3" t="s">
        <v>11</v>
      </c>
      <c r="S7" s="3"/>
      <c r="T7" s="3"/>
      <c r="U7" s="289" t="s">
        <v>11</v>
      </c>
      <c r="V7" s="289"/>
      <c r="W7" s="289"/>
    </row>
    <row r="8" spans="1:24" ht="15.75" x14ac:dyDescent="0.25">
      <c r="A8" s="12" t="s">
        <v>12</v>
      </c>
      <c r="B8" s="4" t="s">
        <v>13</v>
      </c>
      <c r="C8" s="5">
        <v>493</v>
      </c>
      <c r="D8" s="5">
        <v>50.11</v>
      </c>
      <c r="E8" s="5">
        <v>2470</v>
      </c>
      <c r="F8" s="5">
        <v>350.9</v>
      </c>
      <c r="G8" s="5">
        <v>54.06</v>
      </c>
      <c r="H8" s="5">
        <v>1897</v>
      </c>
      <c r="I8" s="5">
        <v>527.29999999999995</v>
      </c>
      <c r="J8" s="5">
        <v>56.92</v>
      </c>
      <c r="K8" s="5">
        <v>3002</v>
      </c>
      <c r="L8" s="224">
        <v>353</v>
      </c>
      <c r="M8" s="224">
        <v>4.32</v>
      </c>
      <c r="N8" s="224">
        <f>L8*M8</f>
        <v>1524.96</v>
      </c>
      <c r="O8" s="224">
        <v>237.2</v>
      </c>
      <c r="P8" s="224">
        <v>4.37</v>
      </c>
      <c r="Q8" s="224">
        <f>O8*P8</f>
        <v>1036.5640000000001</v>
      </c>
      <c r="R8" s="225">
        <v>190.4</v>
      </c>
      <c r="S8" s="224">
        <v>4.3899999999999997</v>
      </c>
      <c r="T8" s="226">
        <f>R8*S8</f>
        <v>835.85599999999999</v>
      </c>
      <c r="U8" s="292">
        <v>430.9</v>
      </c>
      <c r="V8" s="292">
        <v>43.9</v>
      </c>
      <c r="W8" s="292">
        <v>1891.6509999999998</v>
      </c>
      <c r="X8" s="72"/>
    </row>
    <row r="9" spans="1:24" ht="15.75" x14ac:dyDescent="0.25">
      <c r="A9" s="8" t="s">
        <v>14</v>
      </c>
      <c r="B9" s="6" t="s">
        <v>15</v>
      </c>
      <c r="C9" s="1">
        <v>699</v>
      </c>
      <c r="D9" s="1">
        <v>40.4</v>
      </c>
      <c r="E9" s="1">
        <v>2823</v>
      </c>
      <c r="F9" s="1">
        <v>700.1</v>
      </c>
      <c r="G9" s="1">
        <v>63.28</v>
      </c>
      <c r="H9" s="1">
        <v>4430</v>
      </c>
      <c r="I9" s="1">
        <v>825.6</v>
      </c>
      <c r="J9" s="1">
        <v>49.92</v>
      </c>
      <c r="K9" s="1">
        <v>4121</v>
      </c>
      <c r="L9" s="1">
        <v>712.3</v>
      </c>
      <c r="M9" s="1">
        <v>46.76</v>
      </c>
      <c r="N9" s="1">
        <v>3300.7</v>
      </c>
      <c r="O9" s="1" t="s">
        <v>16</v>
      </c>
      <c r="P9" s="1">
        <v>46.76</v>
      </c>
      <c r="Q9" s="1">
        <v>2910.3</v>
      </c>
      <c r="R9" s="96">
        <v>371.4</v>
      </c>
      <c r="S9" s="1">
        <v>46.76</v>
      </c>
      <c r="T9" s="97">
        <v>1980.2860000000001</v>
      </c>
      <c r="U9" s="288">
        <v>338.6</v>
      </c>
      <c r="V9" s="288">
        <v>48.29</v>
      </c>
      <c r="W9" s="293">
        <v>1635.0994000000001</v>
      </c>
    </row>
    <row r="10" spans="1:24" ht="15.75" x14ac:dyDescent="0.25">
      <c r="A10" s="8" t="s">
        <v>17</v>
      </c>
      <c r="B10" s="6" t="s">
        <v>18</v>
      </c>
      <c r="C10" s="1">
        <v>57</v>
      </c>
      <c r="D10" s="1">
        <v>16.25</v>
      </c>
      <c r="E10" s="1">
        <v>93</v>
      </c>
      <c r="F10" s="1">
        <v>62.5</v>
      </c>
      <c r="G10" s="1">
        <v>10.57</v>
      </c>
      <c r="H10" s="1">
        <v>66</v>
      </c>
      <c r="I10" s="1">
        <v>71.099999999999994</v>
      </c>
      <c r="J10" s="1">
        <v>7.96</v>
      </c>
      <c r="K10" s="1">
        <v>57</v>
      </c>
      <c r="L10" s="1">
        <v>66.400000000000006</v>
      </c>
      <c r="M10" s="1">
        <v>11.2</v>
      </c>
      <c r="N10" s="1">
        <v>74.36</v>
      </c>
      <c r="O10" s="1" t="s">
        <v>19</v>
      </c>
      <c r="P10" s="1">
        <v>11.2</v>
      </c>
      <c r="Q10" s="1">
        <v>42.44</v>
      </c>
      <c r="R10" s="98">
        <v>77.2</v>
      </c>
      <c r="S10" s="1">
        <v>11.2</v>
      </c>
      <c r="T10" s="97">
        <v>88.031999999999996</v>
      </c>
      <c r="U10" s="288">
        <v>46.9</v>
      </c>
      <c r="V10" s="288">
        <v>9.07</v>
      </c>
      <c r="W10" s="293">
        <v>42.5383</v>
      </c>
      <c r="X10" s="37"/>
    </row>
    <row r="11" spans="1:24" ht="15.75" x14ac:dyDescent="0.25">
      <c r="A11" s="8" t="s">
        <v>20</v>
      </c>
      <c r="B11" s="6" t="s">
        <v>21</v>
      </c>
      <c r="C11" s="7" t="s">
        <v>22</v>
      </c>
      <c r="D11" s="7" t="s">
        <v>22</v>
      </c>
      <c r="E11" s="7" t="s">
        <v>22</v>
      </c>
      <c r="F11" s="7" t="s">
        <v>22</v>
      </c>
      <c r="G11" s="7" t="s">
        <v>22</v>
      </c>
      <c r="H11" s="7" t="s">
        <v>22</v>
      </c>
      <c r="I11" s="7" t="s">
        <v>22</v>
      </c>
      <c r="J11" s="7" t="s">
        <v>22</v>
      </c>
      <c r="K11" s="7" t="s">
        <v>22</v>
      </c>
      <c r="L11" s="7" t="s">
        <v>22</v>
      </c>
      <c r="M11" s="7" t="s">
        <v>22</v>
      </c>
      <c r="N11" s="7" t="s">
        <v>22</v>
      </c>
      <c r="O11" s="7" t="s">
        <v>22</v>
      </c>
      <c r="P11" s="7" t="s">
        <v>22</v>
      </c>
      <c r="Q11" s="7" t="s">
        <v>22</v>
      </c>
      <c r="R11" s="8" t="s">
        <v>22</v>
      </c>
      <c r="S11" s="7" t="s">
        <v>22</v>
      </c>
      <c r="T11" s="7" t="s">
        <v>22</v>
      </c>
      <c r="U11" s="290" t="s">
        <v>22</v>
      </c>
      <c r="V11" s="290" t="s">
        <v>22</v>
      </c>
      <c r="W11" s="290" t="s">
        <v>22</v>
      </c>
    </row>
    <row r="12" spans="1:24" ht="15.75" x14ac:dyDescent="0.25">
      <c r="A12" s="8" t="s">
        <v>23</v>
      </c>
      <c r="B12" s="6" t="s">
        <v>24</v>
      </c>
      <c r="C12" s="1">
        <v>40</v>
      </c>
      <c r="D12" s="1">
        <v>200.39</v>
      </c>
      <c r="E12" s="1">
        <v>802</v>
      </c>
      <c r="F12" s="1">
        <v>29.5</v>
      </c>
      <c r="G12" s="1">
        <v>171.93</v>
      </c>
      <c r="H12" s="1">
        <v>507</v>
      </c>
      <c r="I12" s="1">
        <v>47.5</v>
      </c>
      <c r="J12" s="1">
        <v>282.22000000000003</v>
      </c>
      <c r="K12" s="1">
        <v>1341</v>
      </c>
      <c r="L12" s="1">
        <v>35</v>
      </c>
      <c r="M12" s="1">
        <v>278.64999999999998</v>
      </c>
      <c r="N12" s="1">
        <v>975.29</v>
      </c>
      <c r="O12" s="1">
        <v>24</v>
      </c>
      <c r="P12" s="1">
        <v>278.64999999999998</v>
      </c>
      <c r="Q12" s="1">
        <v>668.76</v>
      </c>
      <c r="R12" s="1">
        <v>22</v>
      </c>
      <c r="S12" s="1">
        <v>278.64999999999998</v>
      </c>
      <c r="T12" s="99">
        <v>640.89499999999998</v>
      </c>
      <c r="U12" s="288">
        <v>23.5</v>
      </c>
      <c r="V12" s="288">
        <v>184.16</v>
      </c>
      <c r="W12" s="293">
        <v>432.77600000000001</v>
      </c>
    </row>
    <row r="13" spans="1:24" ht="15.75" x14ac:dyDescent="0.25">
      <c r="A13" s="8" t="s">
        <v>25</v>
      </c>
      <c r="B13" s="6" t="s">
        <v>26</v>
      </c>
      <c r="C13" s="1">
        <v>12</v>
      </c>
      <c r="D13" s="1">
        <v>120.38</v>
      </c>
      <c r="E13" s="1">
        <v>144</v>
      </c>
      <c r="F13" s="1">
        <v>3.5</v>
      </c>
      <c r="G13" s="1">
        <v>125.49</v>
      </c>
      <c r="H13" s="1">
        <v>44</v>
      </c>
      <c r="I13" s="1">
        <v>5.8</v>
      </c>
      <c r="J13" s="1">
        <v>111.81</v>
      </c>
      <c r="K13" s="1">
        <v>65</v>
      </c>
      <c r="L13" s="1">
        <v>1</v>
      </c>
      <c r="M13" s="1">
        <v>127.08</v>
      </c>
      <c r="N13" s="1">
        <v>12.71</v>
      </c>
      <c r="O13" s="8" t="s">
        <v>22</v>
      </c>
      <c r="P13" s="8" t="s">
        <v>22</v>
      </c>
      <c r="Q13" s="8" t="s">
        <v>22</v>
      </c>
      <c r="R13" s="8" t="s">
        <v>22</v>
      </c>
      <c r="S13" s="8" t="s">
        <v>22</v>
      </c>
      <c r="T13" s="8" t="s">
        <v>22</v>
      </c>
      <c r="U13" s="295" t="s">
        <v>22</v>
      </c>
      <c r="V13" s="295" t="s">
        <v>22</v>
      </c>
      <c r="W13" s="295" t="s">
        <v>22</v>
      </c>
    </row>
    <row r="14" spans="1:24" ht="16.5" thickBot="1" x14ac:dyDescent="0.3">
      <c r="A14" s="13" t="s">
        <v>27</v>
      </c>
      <c r="B14" s="9" t="s">
        <v>28</v>
      </c>
      <c r="C14" s="10" t="s">
        <v>22</v>
      </c>
      <c r="D14" s="10" t="s">
        <v>22</v>
      </c>
      <c r="E14" s="10" t="s">
        <v>22</v>
      </c>
      <c r="F14" s="10" t="s">
        <v>22</v>
      </c>
      <c r="G14" s="10" t="s">
        <v>22</v>
      </c>
      <c r="H14" s="10" t="s">
        <v>22</v>
      </c>
      <c r="I14" s="10" t="s">
        <v>22</v>
      </c>
      <c r="J14" s="10" t="s">
        <v>22</v>
      </c>
      <c r="K14" s="10" t="s">
        <v>22</v>
      </c>
      <c r="L14" s="10" t="s">
        <v>22</v>
      </c>
      <c r="M14" s="10" t="s">
        <v>22</v>
      </c>
      <c r="N14" s="10" t="s">
        <v>22</v>
      </c>
      <c r="O14" s="10" t="s">
        <v>22</v>
      </c>
      <c r="P14" s="10" t="s">
        <v>22</v>
      </c>
      <c r="Q14" s="10" t="s">
        <v>22</v>
      </c>
      <c r="R14" s="13" t="s">
        <v>22</v>
      </c>
      <c r="S14" s="10" t="s">
        <v>22</v>
      </c>
      <c r="T14" s="10" t="s">
        <v>22</v>
      </c>
      <c r="U14" s="291" t="s">
        <v>22</v>
      </c>
      <c r="V14" s="291" t="s">
        <v>22</v>
      </c>
      <c r="W14" s="291" t="s">
        <v>22</v>
      </c>
    </row>
    <row r="16" spans="1:24" x14ac:dyDescent="0.25">
      <c r="A16" s="14" t="s">
        <v>263</v>
      </c>
      <c r="B16" s="14" t="s">
        <v>267</v>
      </c>
      <c r="S16" s="365" t="s">
        <v>487</v>
      </c>
      <c r="T16" s="365"/>
      <c r="U16" s="365"/>
      <c r="V16" s="365"/>
      <c r="W16" s="365"/>
    </row>
    <row r="17" spans="10:23" x14ac:dyDescent="0.25">
      <c r="S17" s="365" t="s">
        <v>488</v>
      </c>
      <c r="T17" s="365"/>
      <c r="U17" s="365"/>
      <c r="V17" s="365"/>
      <c r="W17" s="365"/>
    </row>
    <row r="18" spans="10:23" ht="15.75" x14ac:dyDescent="0.25">
      <c r="J18" s="363"/>
      <c r="K18" s="363"/>
      <c r="L18" s="11"/>
      <c r="M18" s="11"/>
      <c r="O18" s="366"/>
      <c r="P18" s="366"/>
      <c r="Q18" s="366"/>
      <c r="R18" s="286"/>
      <c r="S18" s="365" t="s">
        <v>443</v>
      </c>
      <c r="T18" s="365"/>
      <c r="U18" s="365"/>
      <c r="V18" s="365"/>
      <c r="W18" s="365"/>
    </row>
    <row r="19" spans="10:23" ht="15.75" x14ac:dyDescent="0.25">
      <c r="J19" s="11"/>
      <c r="K19" s="11"/>
      <c r="L19" s="11"/>
      <c r="M19" s="11"/>
      <c r="O19" s="227"/>
      <c r="P19" s="228"/>
      <c r="Q19" s="228"/>
      <c r="R19" s="227"/>
      <c r="S19" s="228"/>
      <c r="T19" s="228"/>
      <c r="V19" s="140"/>
    </row>
    <row r="20" spans="10:23" ht="15.75" x14ac:dyDescent="0.25">
      <c r="J20" s="363"/>
      <c r="K20" s="363"/>
      <c r="L20" s="363"/>
      <c r="M20" s="363"/>
      <c r="O20" s="227"/>
      <c r="P20" s="227"/>
      <c r="Q20" s="227"/>
      <c r="R20" s="227"/>
      <c r="S20" s="227"/>
      <c r="T20" s="227"/>
    </row>
    <row r="21" spans="10:23" s="287" customFormat="1" ht="15.75" x14ac:dyDescent="0.25">
      <c r="J21" s="296"/>
      <c r="K21" s="296"/>
      <c r="L21" s="296"/>
      <c r="M21" s="296"/>
      <c r="O21" s="285"/>
      <c r="P21" s="285"/>
      <c r="Q21" s="285"/>
      <c r="R21" s="285"/>
      <c r="S21" s="285"/>
      <c r="T21" s="285"/>
    </row>
    <row r="22" spans="10:23" ht="15.75" x14ac:dyDescent="0.25">
      <c r="J22" s="363"/>
      <c r="K22" s="363"/>
      <c r="L22" s="363"/>
      <c r="M22" s="363"/>
      <c r="O22" s="227"/>
      <c r="P22" s="227"/>
      <c r="Q22" s="227"/>
      <c r="R22" s="227"/>
      <c r="S22" s="227"/>
      <c r="T22" s="227"/>
    </row>
    <row r="23" spans="10:23" ht="15.75" x14ac:dyDescent="0.25">
      <c r="J23" s="11"/>
      <c r="K23" s="11"/>
      <c r="L23" s="11"/>
      <c r="M23" s="11"/>
      <c r="O23" s="227"/>
      <c r="P23" s="229"/>
      <c r="Q23" s="227"/>
      <c r="R23" s="230"/>
      <c r="S23" s="365" t="s">
        <v>489</v>
      </c>
      <c r="T23" s="365"/>
      <c r="U23" s="365"/>
      <c r="V23" s="365"/>
      <c r="W23" s="365"/>
    </row>
    <row r="24" spans="10:23" ht="15.75" x14ac:dyDescent="0.25">
      <c r="J24" s="11"/>
      <c r="K24" s="11"/>
      <c r="L24" s="11"/>
      <c r="M24" s="11"/>
      <c r="O24" s="227"/>
      <c r="P24" s="227"/>
      <c r="Q24" s="227"/>
      <c r="R24" s="231"/>
      <c r="S24" s="365" t="s">
        <v>490</v>
      </c>
      <c r="T24" s="365"/>
      <c r="U24" s="365"/>
      <c r="V24" s="365"/>
      <c r="W24" s="365"/>
    </row>
    <row r="25" spans="10:23" ht="15.75" x14ac:dyDescent="0.25">
      <c r="J25" s="11"/>
      <c r="K25" s="11"/>
      <c r="L25" s="11"/>
      <c r="M25" s="11"/>
      <c r="O25" s="227"/>
      <c r="P25" s="227"/>
      <c r="Q25" s="227"/>
      <c r="R25" s="233"/>
      <c r="S25" s="227"/>
      <c r="T25" s="232"/>
    </row>
    <row r="26" spans="10:23" ht="15.75" x14ac:dyDescent="0.25">
      <c r="J26" s="11"/>
      <c r="K26" s="11"/>
      <c r="L26" s="11"/>
      <c r="M26" s="11"/>
      <c r="O26" s="234"/>
      <c r="P26" s="234"/>
      <c r="Q26" s="234"/>
      <c r="R26" s="235"/>
      <c r="S26" s="234"/>
      <c r="T26" s="234"/>
    </row>
    <row r="27" spans="10:23" ht="15.75" x14ac:dyDescent="0.25">
      <c r="J27" s="11"/>
      <c r="K27" s="11"/>
      <c r="L27" s="11"/>
      <c r="M27" s="11"/>
      <c r="O27" s="227"/>
      <c r="P27" s="227"/>
      <c r="Q27" s="227"/>
      <c r="R27" s="227"/>
      <c r="S27" s="227"/>
      <c r="T27" s="236"/>
    </row>
    <row r="28" spans="10:23" ht="15.75" x14ac:dyDescent="0.25">
      <c r="J28" s="375"/>
      <c r="K28" s="375"/>
      <c r="L28" s="375"/>
      <c r="M28" s="375"/>
      <c r="O28" s="235"/>
      <c r="P28" s="235"/>
      <c r="Q28" s="235"/>
      <c r="R28" s="235"/>
      <c r="S28" s="235"/>
      <c r="T28" s="235"/>
    </row>
    <row r="29" spans="10:23" ht="15.75" x14ac:dyDescent="0.25">
      <c r="J29" s="363"/>
      <c r="K29" s="363"/>
      <c r="L29" s="363"/>
      <c r="M29" s="363"/>
      <c r="O29" s="234"/>
      <c r="P29" s="234"/>
      <c r="Q29" s="234"/>
      <c r="R29" s="235"/>
      <c r="S29" s="234"/>
      <c r="T29" s="234"/>
    </row>
    <row r="45" spans="1:26" ht="19.5" thickBot="1" x14ac:dyDescent="0.3">
      <c r="A45" s="367" t="s">
        <v>0</v>
      </c>
      <c r="B45" s="367"/>
      <c r="C45" s="367"/>
      <c r="D45" s="367"/>
      <c r="E45" s="367"/>
      <c r="F45" s="367"/>
      <c r="G45" s="367"/>
      <c r="H45" s="367"/>
      <c r="I45" s="367"/>
      <c r="J45" s="367"/>
      <c r="K45" s="367"/>
      <c r="L45" s="367"/>
      <c r="M45" s="367"/>
      <c r="N45" s="367"/>
      <c r="O45" s="367"/>
      <c r="P45" s="367"/>
      <c r="Q45" s="367"/>
      <c r="R45" s="367"/>
      <c r="S45" s="367"/>
      <c r="T45" s="367"/>
      <c r="U45" s="287"/>
      <c r="V45" s="287"/>
      <c r="W45" s="287"/>
    </row>
    <row r="46" spans="1:26" ht="16.5" thickBot="1" x14ac:dyDescent="0.3">
      <c r="A46" s="368" t="s">
        <v>1</v>
      </c>
      <c r="B46" s="368" t="s">
        <v>2</v>
      </c>
      <c r="C46" s="371">
        <v>2015</v>
      </c>
      <c r="D46" s="371"/>
      <c r="E46" s="372"/>
      <c r="F46" s="373">
        <v>2016</v>
      </c>
      <c r="G46" s="373"/>
      <c r="H46" s="374"/>
      <c r="I46" s="373">
        <v>2017</v>
      </c>
      <c r="J46" s="373"/>
      <c r="K46" s="374"/>
      <c r="L46" s="362">
        <v>2018</v>
      </c>
      <c r="M46" s="362"/>
      <c r="N46" s="362"/>
      <c r="O46" s="362">
        <v>2019</v>
      </c>
      <c r="P46" s="362"/>
      <c r="Q46" s="362"/>
      <c r="R46" s="362">
        <v>2020</v>
      </c>
      <c r="S46" s="362"/>
      <c r="T46" s="362"/>
      <c r="U46" s="362">
        <v>2021</v>
      </c>
      <c r="V46" s="362"/>
      <c r="W46" s="362"/>
      <c r="X46" s="362" t="s">
        <v>501</v>
      </c>
      <c r="Y46" s="362"/>
      <c r="Z46" s="362"/>
    </row>
    <row r="47" spans="1:26" ht="15.75" x14ac:dyDescent="0.25">
      <c r="A47" s="369"/>
      <c r="B47" s="369"/>
      <c r="C47" s="288" t="s">
        <v>3</v>
      </c>
      <c r="D47" s="294" t="s">
        <v>4</v>
      </c>
      <c r="E47" s="294" t="s">
        <v>5</v>
      </c>
      <c r="F47" s="288" t="s">
        <v>6</v>
      </c>
      <c r="G47" s="294" t="s">
        <v>7</v>
      </c>
      <c r="H47" s="294" t="s">
        <v>5</v>
      </c>
      <c r="I47" s="288" t="s">
        <v>6</v>
      </c>
      <c r="J47" s="294" t="s">
        <v>7</v>
      </c>
      <c r="K47" s="294" t="s">
        <v>5</v>
      </c>
      <c r="L47" s="288" t="s">
        <v>6</v>
      </c>
      <c r="M47" s="294" t="s">
        <v>7</v>
      </c>
      <c r="N47" s="294" t="s">
        <v>5</v>
      </c>
      <c r="O47" s="288" t="s">
        <v>6</v>
      </c>
      <c r="P47" s="294" t="s">
        <v>7</v>
      </c>
      <c r="Q47" s="294" t="s">
        <v>5</v>
      </c>
      <c r="R47" s="288" t="s">
        <v>6</v>
      </c>
      <c r="S47" s="294" t="s">
        <v>7</v>
      </c>
      <c r="T47" s="294" t="s">
        <v>5</v>
      </c>
      <c r="U47" s="288" t="s">
        <v>6</v>
      </c>
      <c r="V47" s="294" t="s">
        <v>7</v>
      </c>
      <c r="W47" s="294" t="s">
        <v>5</v>
      </c>
      <c r="X47" s="288" t="s">
        <v>6</v>
      </c>
      <c r="Y47" s="294" t="s">
        <v>7</v>
      </c>
      <c r="Z47" s="294" t="s">
        <v>5</v>
      </c>
    </row>
    <row r="48" spans="1:26" ht="15.75" x14ac:dyDescent="0.25">
      <c r="A48" s="369"/>
      <c r="B48" s="369"/>
      <c r="C48" s="288" t="s">
        <v>8</v>
      </c>
      <c r="D48" s="288" t="s">
        <v>9</v>
      </c>
      <c r="E48" s="288" t="s">
        <v>10</v>
      </c>
      <c r="F48" s="288" t="s">
        <v>8</v>
      </c>
      <c r="G48" s="288" t="s">
        <v>9</v>
      </c>
      <c r="H48" s="288" t="s">
        <v>10</v>
      </c>
      <c r="I48" s="288" t="s">
        <v>8</v>
      </c>
      <c r="J48" s="288" t="s">
        <v>9</v>
      </c>
      <c r="K48" s="288" t="s">
        <v>10</v>
      </c>
      <c r="L48" s="288" t="s">
        <v>8</v>
      </c>
      <c r="M48" s="288" t="s">
        <v>9</v>
      </c>
      <c r="N48" s="288" t="s">
        <v>10</v>
      </c>
      <c r="O48" s="288" t="s">
        <v>8</v>
      </c>
      <c r="P48" s="288" t="s">
        <v>9</v>
      </c>
      <c r="Q48" s="288" t="s">
        <v>10</v>
      </c>
      <c r="R48" s="288" t="s">
        <v>8</v>
      </c>
      <c r="S48" s="288" t="s">
        <v>9</v>
      </c>
      <c r="T48" s="288" t="s">
        <v>10</v>
      </c>
      <c r="U48" s="288" t="s">
        <v>8</v>
      </c>
      <c r="V48" s="288" t="s">
        <v>9</v>
      </c>
      <c r="W48" s="288" t="s">
        <v>10</v>
      </c>
      <c r="X48" s="288" t="s">
        <v>8</v>
      </c>
      <c r="Y48" s="288" t="s">
        <v>9</v>
      </c>
      <c r="Z48" s="288" t="s">
        <v>10</v>
      </c>
    </row>
    <row r="49" spans="1:26" ht="16.5" thickBot="1" x14ac:dyDescent="0.3">
      <c r="A49" s="370"/>
      <c r="B49" s="370"/>
      <c r="C49" s="289" t="s">
        <v>11</v>
      </c>
      <c r="D49" s="289"/>
      <c r="E49" s="289"/>
      <c r="F49" s="289" t="s">
        <v>11</v>
      </c>
      <c r="G49" s="289"/>
      <c r="H49" s="289"/>
      <c r="I49" s="289" t="s">
        <v>11</v>
      </c>
      <c r="J49" s="289"/>
      <c r="K49" s="289"/>
      <c r="L49" s="289" t="s">
        <v>11</v>
      </c>
      <c r="M49" s="289"/>
      <c r="N49" s="289"/>
      <c r="O49" s="289" t="s">
        <v>11</v>
      </c>
      <c r="P49" s="289"/>
      <c r="Q49" s="289"/>
      <c r="R49" s="289" t="s">
        <v>11</v>
      </c>
      <c r="S49" s="289"/>
      <c r="T49" s="289"/>
      <c r="U49" s="289" t="s">
        <v>11</v>
      </c>
      <c r="V49" s="289"/>
      <c r="W49" s="289"/>
      <c r="X49" s="289" t="s">
        <v>11</v>
      </c>
      <c r="Y49" s="289"/>
      <c r="Z49" s="289"/>
    </row>
    <row r="50" spans="1:26" ht="15.75" x14ac:dyDescent="0.25">
      <c r="A50" s="12" t="s">
        <v>12</v>
      </c>
      <c r="B50" s="4" t="s">
        <v>13</v>
      </c>
      <c r="C50" s="292">
        <v>493</v>
      </c>
      <c r="D50" s="292">
        <v>50.11</v>
      </c>
      <c r="E50" s="292">
        <v>2470</v>
      </c>
      <c r="F50" s="292">
        <v>350.9</v>
      </c>
      <c r="G50" s="292">
        <v>54.06</v>
      </c>
      <c r="H50" s="292">
        <v>1897</v>
      </c>
      <c r="I50" s="292">
        <v>527.29999999999995</v>
      </c>
      <c r="J50" s="292">
        <v>56.92</v>
      </c>
      <c r="K50" s="292">
        <v>3002</v>
      </c>
      <c r="L50" s="224">
        <v>353</v>
      </c>
      <c r="M50" s="224">
        <v>4.32</v>
      </c>
      <c r="N50" s="224">
        <f>L50*M50</f>
        <v>1524.96</v>
      </c>
      <c r="O50" s="224">
        <v>237.2</v>
      </c>
      <c r="P50" s="224">
        <v>4.37</v>
      </c>
      <c r="Q50" s="224">
        <f>O50*P50</f>
        <v>1036.5640000000001</v>
      </c>
      <c r="R50" s="225">
        <v>190.4</v>
      </c>
      <c r="S50" s="224">
        <v>4.3899999999999997</v>
      </c>
      <c r="T50" s="226">
        <f>R50*S50</f>
        <v>835.85599999999999</v>
      </c>
      <c r="U50" s="301">
        <v>431.5</v>
      </c>
      <c r="V50" s="292">
        <v>45.75</v>
      </c>
      <c r="W50" s="292">
        <v>1974.11</v>
      </c>
      <c r="X50" s="301">
        <f>28+2+121+173.29</f>
        <v>324.28999999999996</v>
      </c>
      <c r="Y50" s="301">
        <f>Z50/X50*10</f>
        <v>45.739307410034236</v>
      </c>
      <c r="Z50" s="292">
        <f>128.07+9.13+553.45+792.63</f>
        <v>1483.2800000000002</v>
      </c>
    </row>
    <row r="51" spans="1:26" ht="15.75" x14ac:dyDescent="0.25">
      <c r="A51" s="295" t="s">
        <v>14</v>
      </c>
      <c r="B51" s="6" t="s">
        <v>15</v>
      </c>
      <c r="C51" s="288">
        <v>699</v>
      </c>
      <c r="D51" s="288">
        <v>40.4</v>
      </c>
      <c r="E51" s="288">
        <v>2823</v>
      </c>
      <c r="F51" s="288">
        <v>700.1</v>
      </c>
      <c r="G51" s="288">
        <v>63.28</v>
      </c>
      <c r="H51" s="288">
        <v>4430</v>
      </c>
      <c r="I51" s="288">
        <v>825.6</v>
      </c>
      <c r="J51" s="288">
        <v>49.92</v>
      </c>
      <c r="K51" s="288">
        <v>4121</v>
      </c>
      <c r="L51" s="288">
        <v>712.3</v>
      </c>
      <c r="M51" s="288">
        <v>46.76</v>
      </c>
      <c r="N51" s="288">
        <v>3300.7</v>
      </c>
      <c r="O51" s="288" t="s">
        <v>16</v>
      </c>
      <c r="P51" s="288">
        <v>46.76</v>
      </c>
      <c r="Q51" s="288">
        <v>2910.3</v>
      </c>
      <c r="R51" s="96">
        <v>371.4</v>
      </c>
      <c r="S51" s="288">
        <v>46.76</v>
      </c>
      <c r="T51" s="293">
        <v>1980.2860000000001</v>
      </c>
      <c r="U51" s="293">
        <v>341.4</v>
      </c>
      <c r="V51" s="288">
        <v>48.9</v>
      </c>
      <c r="W51" s="293">
        <v>1669.45</v>
      </c>
      <c r="X51" s="293">
        <f>3+19+3+20+50+72.5</f>
        <v>167.5</v>
      </c>
      <c r="Y51" s="293">
        <f>Z51/X51*10</f>
        <v>48.900298507462679</v>
      </c>
      <c r="Z51" s="293">
        <f>14.67+92.91+14.67+97.8+244.5+354.53</f>
        <v>819.07999999999993</v>
      </c>
    </row>
    <row r="52" spans="1:26" ht="15.75" x14ac:dyDescent="0.25">
      <c r="A52" s="295" t="s">
        <v>17</v>
      </c>
      <c r="B52" s="6" t="s">
        <v>18</v>
      </c>
      <c r="C52" s="288">
        <v>57</v>
      </c>
      <c r="D52" s="288">
        <v>16.25</v>
      </c>
      <c r="E52" s="288">
        <v>93</v>
      </c>
      <c r="F52" s="288">
        <v>62.5</v>
      </c>
      <c r="G52" s="288">
        <v>10.57</v>
      </c>
      <c r="H52" s="288">
        <v>66</v>
      </c>
      <c r="I52" s="288">
        <v>71.099999999999994</v>
      </c>
      <c r="J52" s="288">
        <v>7.96</v>
      </c>
      <c r="K52" s="288">
        <v>57</v>
      </c>
      <c r="L52" s="288">
        <v>66.400000000000006</v>
      </c>
      <c r="M52" s="288">
        <v>11.2</v>
      </c>
      <c r="N52" s="288">
        <v>74.36</v>
      </c>
      <c r="O52" s="288" t="s">
        <v>19</v>
      </c>
      <c r="P52" s="288">
        <v>11.2</v>
      </c>
      <c r="Q52" s="288">
        <v>42.44</v>
      </c>
      <c r="R52" s="98">
        <v>77.2</v>
      </c>
      <c r="S52" s="288">
        <v>11.2</v>
      </c>
      <c r="T52" s="293">
        <v>88.031999999999996</v>
      </c>
      <c r="U52" s="293">
        <v>47.7</v>
      </c>
      <c r="V52" s="288">
        <v>9.07</v>
      </c>
      <c r="W52" s="293">
        <v>43.26</v>
      </c>
      <c r="X52" s="293">
        <f>10+10+9+13+20</f>
        <v>62</v>
      </c>
      <c r="Y52" s="293">
        <f>Z52/X52*10</f>
        <v>9.0693548387096783</v>
      </c>
      <c r="Z52" s="293">
        <f>9.07+9.07+8.16+11.79+18.14</f>
        <v>56.230000000000004</v>
      </c>
    </row>
    <row r="53" spans="1:26" ht="15.75" x14ac:dyDescent="0.25">
      <c r="A53" s="295" t="s">
        <v>20</v>
      </c>
      <c r="B53" s="6" t="s">
        <v>21</v>
      </c>
      <c r="C53" s="290" t="s">
        <v>22</v>
      </c>
      <c r="D53" s="290" t="s">
        <v>22</v>
      </c>
      <c r="E53" s="290" t="s">
        <v>22</v>
      </c>
      <c r="F53" s="290" t="s">
        <v>22</v>
      </c>
      <c r="G53" s="290" t="s">
        <v>22</v>
      </c>
      <c r="H53" s="290" t="s">
        <v>22</v>
      </c>
      <c r="I53" s="290" t="s">
        <v>22</v>
      </c>
      <c r="J53" s="290" t="s">
        <v>22</v>
      </c>
      <c r="K53" s="290" t="s">
        <v>22</v>
      </c>
      <c r="L53" s="290" t="s">
        <v>22</v>
      </c>
      <c r="M53" s="290" t="s">
        <v>22</v>
      </c>
      <c r="N53" s="290" t="s">
        <v>22</v>
      </c>
      <c r="O53" s="290" t="s">
        <v>22</v>
      </c>
      <c r="P53" s="290" t="s">
        <v>22</v>
      </c>
      <c r="Q53" s="290" t="s">
        <v>22</v>
      </c>
      <c r="R53" s="295" t="s">
        <v>22</v>
      </c>
      <c r="S53" s="290" t="s">
        <v>22</v>
      </c>
      <c r="T53" s="290" t="s">
        <v>22</v>
      </c>
      <c r="U53" s="302" t="s">
        <v>22</v>
      </c>
      <c r="V53" s="290" t="s">
        <v>22</v>
      </c>
      <c r="W53" s="290" t="s">
        <v>22</v>
      </c>
      <c r="X53" s="290" t="s">
        <v>22</v>
      </c>
      <c r="Y53" s="290" t="s">
        <v>22</v>
      </c>
      <c r="Z53" s="290" t="s">
        <v>22</v>
      </c>
    </row>
    <row r="54" spans="1:26" ht="15.75" x14ac:dyDescent="0.25">
      <c r="A54" s="295" t="s">
        <v>23</v>
      </c>
      <c r="B54" s="6" t="s">
        <v>24</v>
      </c>
      <c r="C54" s="288">
        <v>40</v>
      </c>
      <c r="D54" s="288">
        <v>200.39</v>
      </c>
      <c r="E54" s="288">
        <v>802</v>
      </c>
      <c r="F54" s="288">
        <v>29.5</v>
      </c>
      <c r="G54" s="288">
        <v>171.93</v>
      </c>
      <c r="H54" s="288">
        <v>507</v>
      </c>
      <c r="I54" s="288">
        <v>47.5</v>
      </c>
      <c r="J54" s="288">
        <v>282.22000000000003</v>
      </c>
      <c r="K54" s="288">
        <v>1341</v>
      </c>
      <c r="L54" s="288">
        <v>35</v>
      </c>
      <c r="M54" s="288">
        <v>278.64999999999998</v>
      </c>
      <c r="N54" s="288">
        <v>975.29</v>
      </c>
      <c r="O54" s="288">
        <v>24</v>
      </c>
      <c r="P54" s="288">
        <v>278.64999999999998</v>
      </c>
      <c r="Q54" s="288">
        <v>668.76</v>
      </c>
      <c r="R54" s="288">
        <v>22</v>
      </c>
      <c r="S54" s="288">
        <v>278.64999999999998</v>
      </c>
      <c r="T54" s="99">
        <v>640.89499999999998</v>
      </c>
      <c r="U54" s="293">
        <v>26</v>
      </c>
      <c r="V54" s="288">
        <v>184.16</v>
      </c>
      <c r="W54" s="293">
        <v>478.82</v>
      </c>
      <c r="X54" s="293">
        <f>13+11+5</f>
        <v>29</v>
      </c>
      <c r="Y54" s="293">
        <f>Z54/X54*10</f>
        <v>184.16206896551725</v>
      </c>
      <c r="Z54" s="293">
        <f>239.41+202.58+92.08</f>
        <v>534.07000000000005</v>
      </c>
    </row>
    <row r="55" spans="1:26" ht="15.75" x14ac:dyDescent="0.25">
      <c r="A55" s="295" t="s">
        <v>25</v>
      </c>
      <c r="B55" s="6" t="s">
        <v>26</v>
      </c>
      <c r="C55" s="288">
        <v>12</v>
      </c>
      <c r="D55" s="288">
        <v>120.38</v>
      </c>
      <c r="E55" s="288">
        <v>144</v>
      </c>
      <c r="F55" s="288">
        <v>3.5</v>
      </c>
      <c r="G55" s="288">
        <v>125.49</v>
      </c>
      <c r="H55" s="288">
        <v>44</v>
      </c>
      <c r="I55" s="288">
        <v>5.8</v>
      </c>
      <c r="J55" s="288">
        <v>111.81</v>
      </c>
      <c r="K55" s="288">
        <v>65</v>
      </c>
      <c r="L55" s="288">
        <v>1</v>
      </c>
      <c r="M55" s="288">
        <v>127.08</v>
      </c>
      <c r="N55" s="288">
        <v>12.71</v>
      </c>
      <c r="O55" s="295" t="s">
        <v>22</v>
      </c>
      <c r="P55" s="295" t="s">
        <v>22</v>
      </c>
      <c r="Q55" s="295" t="s">
        <v>22</v>
      </c>
      <c r="R55" s="295" t="s">
        <v>22</v>
      </c>
      <c r="S55" s="295" t="s">
        <v>22</v>
      </c>
      <c r="T55" s="295" t="s">
        <v>22</v>
      </c>
      <c r="U55" s="303" t="s">
        <v>22</v>
      </c>
      <c r="V55" s="295" t="s">
        <v>22</v>
      </c>
      <c r="W55" s="295" t="s">
        <v>22</v>
      </c>
      <c r="X55" s="290" t="s">
        <v>22</v>
      </c>
      <c r="Y55" s="290" t="s">
        <v>22</v>
      </c>
      <c r="Z55" s="290" t="s">
        <v>22</v>
      </c>
    </row>
    <row r="56" spans="1:26" ht="16.5" thickBot="1" x14ac:dyDescent="0.3">
      <c r="A56" s="13" t="s">
        <v>27</v>
      </c>
      <c r="B56" s="9" t="s">
        <v>28</v>
      </c>
      <c r="C56" s="291" t="s">
        <v>22</v>
      </c>
      <c r="D56" s="291" t="s">
        <v>22</v>
      </c>
      <c r="E56" s="291" t="s">
        <v>22</v>
      </c>
      <c r="F56" s="291" t="s">
        <v>22</v>
      </c>
      <c r="G56" s="291" t="s">
        <v>22</v>
      </c>
      <c r="H56" s="291" t="s">
        <v>22</v>
      </c>
      <c r="I56" s="291" t="s">
        <v>22</v>
      </c>
      <c r="J56" s="291" t="s">
        <v>22</v>
      </c>
      <c r="K56" s="291" t="s">
        <v>22</v>
      </c>
      <c r="L56" s="291" t="s">
        <v>22</v>
      </c>
      <c r="M56" s="291" t="s">
        <v>22</v>
      </c>
      <c r="N56" s="291" t="s">
        <v>22</v>
      </c>
      <c r="O56" s="291" t="s">
        <v>22</v>
      </c>
      <c r="P56" s="291" t="s">
        <v>22</v>
      </c>
      <c r="Q56" s="291" t="s">
        <v>22</v>
      </c>
      <c r="R56" s="13" t="s">
        <v>22</v>
      </c>
      <c r="S56" s="291" t="s">
        <v>22</v>
      </c>
      <c r="T56" s="291" t="s">
        <v>22</v>
      </c>
      <c r="U56" s="304" t="s">
        <v>22</v>
      </c>
      <c r="V56" s="291" t="s">
        <v>22</v>
      </c>
      <c r="W56" s="291" t="s">
        <v>22</v>
      </c>
      <c r="X56" s="291" t="s">
        <v>22</v>
      </c>
      <c r="Y56" s="291" t="s">
        <v>22</v>
      </c>
      <c r="Z56" s="291" t="s">
        <v>22</v>
      </c>
    </row>
    <row r="57" spans="1:26" x14ac:dyDescent="0.25">
      <c r="A57" s="287"/>
      <c r="B57" s="287"/>
      <c r="C57" s="287"/>
      <c r="D57" s="287"/>
      <c r="E57" s="287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</row>
    <row r="58" spans="1:26" x14ac:dyDescent="0.25">
      <c r="A58" s="14"/>
      <c r="B58" s="14"/>
      <c r="C58" s="287"/>
      <c r="D58" s="287"/>
      <c r="E58" s="287"/>
      <c r="F58" s="287"/>
      <c r="G58" s="287"/>
      <c r="H58" s="287"/>
      <c r="I58" s="287"/>
      <c r="J58" s="287"/>
      <c r="K58" s="287"/>
      <c r="L58" s="287"/>
      <c r="M58" s="287"/>
      <c r="N58" s="287"/>
      <c r="O58" s="287"/>
      <c r="P58" s="287"/>
      <c r="Q58" s="287"/>
      <c r="R58" s="287"/>
      <c r="S58" s="365" t="s">
        <v>505</v>
      </c>
      <c r="T58" s="365"/>
      <c r="U58" s="365"/>
      <c r="V58" s="365"/>
      <c r="W58" s="365"/>
    </row>
    <row r="59" spans="1:26" x14ac:dyDescent="0.25">
      <c r="A59" s="287"/>
      <c r="B59" s="287"/>
      <c r="C59" s="287"/>
      <c r="D59" s="287"/>
      <c r="E59" s="287"/>
      <c r="F59" s="287"/>
      <c r="G59" s="287"/>
      <c r="H59" s="287"/>
      <c r="I59" s="287"/>
      <c r="J59" s="287"/>
      <c r="K59" s="287"/>
      <c r="L59" s="287"/>
      <c r="M59" s="287"/>
      <c r="N59" s="287"/>
      <c r="O59" s="287"/>
      <c r="P59" s="287"/>
      <c r="Q59" s="287"/>
      <c r="R59" s="287"/>
      <c r="S59" s="365" t="s">
        <v>488</v>
      </c>
      <c r="T59" s="365"/>
      <c r="U59" s="365"/>
      <c r="V59" s="365"/>
      <c r="W59" s="365"/>
    </row>
    <row r="60" spans="1:26" ht="15.75" x14ac:dyDescent="0.25">
      <c r="A60" s="287"/>
      <c r="B60" s="287"/>
      <c r="C60" s="287"/>
      <c r="D60" s="287"/>
      <c r="E60" s="287"/>
      <c r="F60" s="287"/>
      <c r="G60" s="287"/>
      <c r="H60" s="287"/>
      <c r="I60" s="287"/>
      <c r="J60" s="363"/>
      <c r="K60" s="363"/>
      <c r="L60" s="11"/>
      <c r="M60" s="11"/>
      <c r="N60" s="287"/>
      <c r="O60" s="366"/>
      <c r="P60" s="366"/>
      <c r="Q60" s="366"/>
      <c r="R60" s="286"/>
      <c r="S60" s="365" t="s">
        <v>443</v>
      </c>
      <c r="T60" s="365"/>
      <c r="U60" s="365"/>
      <c r="V60" s="365"/>
      <c r="W60" s="365"/>
    </row>
    <row r="61" spans="1:26" ht="15.75" x14ac:dyDescent="0.25">
      <c r="A61" s="287"/>
      <c r="B61" s="287"/>
      <c r="C61" s="287"/>
      <c r="D61" s="287"/>
      <c r="E61" s="287"/>
      <c r="F61" s="287"/>
      <c r="G61" s="287"/>
      <c r="H61" s="287"/>
      <c r="I61" s="287"/>
      <c r="J61" s="11"/>
      <c r="K61" s="11"/>
      <c r="L61" s="11"/>
      <c r="M61" s="11"/>
      <c r="N61" s="287"/>
      <c r="O61" s="300"/>
      <c r="P61" s="228"/>
      <c r="Q61" s="228"/>
      <c r="R61" s="300"/>
      <c r="S61" s="228"/>
      <c r="T61" s="228"/>
      <c r="U61" s="287"/>
      <c r="V61" s="148"/>
      <c r="W61" s="287"/>
    </row>
    <row r="62" spans="1:26" ht="15.75" x14ac:dyDescent="0.25">
      <c r="A62" s="287"/>
      <c r="B62" s="287"/>
      <c r="C62" s="287"/>
      <c r="D62" s="287"/>
      <c r="E62" s="287"/>
      <c r="F62" s="287"/>
      <c r="G62" s="287"/>
      <c r="H62" s="287"/>
      <c r="I62" s="287"/>
      <c r="J62" s="363"/>
      <c r="K62" s="363"/>
      <c r="L62" s="363"/>
      <c r="M62" s="363"/>
      <c r="N62" s="287"/>
      <c r="O62" s="300"/>
      <c r="P62" s="300"/>
      <c r="Q62" s="300"/>
      <c r="R62" s="300"/>
      <c r="S62" s="300"/>
      <c r="T62" s="300"/>
      <c r="U62" s="287"/>
      <c r="V62" s="287"/>
      <c r="W62" s="287"/>
    </row>
    <row r="63" spans="1:26" ht="15.75" x14ac:dyDescent="0.25">
      <c r="A63" s="287"/>
      <c r="B63" s="287"/>
      <c r="C63" s="287"/>
      <c r="D63" s="287"/>
      <c r="E63" s="287"/>
      <c r="F63" s="287"/>
      <c r="G63" s="287"/>
      <c r="H63" s="287"/>
      <c r="I63" s="287"/>
      <c r="J63" s="299"/>
      <c r="K63" s="299"/>
      <c r="L63" s="299"/>
      <c r="M63" s="299"/>
      <c r="N63" s="287"/>
      <c r="O63" s="300"/>
      <c r="P63" s="300"/>
      <c r="Q63" s="300"/>
      <c r="R63" s="300"/>
      <c r="S63" s="300"/>
      <c r="T63" s="300"/>
      <c r="U63" s="287"/>
      <c r="V63" s="287"/>
      <c r="W63" s="287"/>
    </row>
    <row r="64" spans="1:26" ht="15.75" x14ac:dyDescent="0.25">
      <c r="A64" s="287"/>
      <c r="B64" s="287"/>
      <c r="C64" s="287"/>
      <c r="D64" s="287"/>
      <c r="E64" s="287"/>
      <c r="F64" s="287"/>
      <c r="G64" s="287"/>
      <c r="H64" s="287"/>
      <c r="I64" s="287"/>
      <c r="J64" s="363"/>
      <c r="K64" s="363"/>
      <c r="L64" s="363"/>
      <c r="M64" s="363"/>
      <c r="N64" s="287"/>
      <c r="O64" s="300"/>
      <c r="P64" s="300"/>
      <c r="Q64" s="300"/>
      <c r="R64" s="300"/>
      <c r="S64" s="300"/>
      <c r="T64" s="300"/>
      <c r="U64" s="287"/>
      <c r="V64" s="287"/>
      <c r="W64" s="287"/>
    </row>
    <row r="65" spans="1:23" ht="15.75" x14ac:dyDescent="0.25">
      <c r="A65" s="287"/>
      <c r="B65" s="287"/>
      <c r="C65" s="287"/>
      <c r="D65" s="287"/>
      <c r="E65" s="287"/>
      <c r="F65" s="287"/>
      <c r="G65" s="287"/>
      <c r="H65" s="287"/>
      <c r="I65" s="287"/>
      <c r="J65" s="11"/>
      <c r="K65" s="11"/>
      <c r="L65" s="11"/>
      <c r="M65" s="11"/>
      <c r="N65" s="287"/>
      <c r="O65" s="300"/>
      <c r="P65" s="229"/>
      <c r="Q65" s="300"/>
      <c r="R65" s="230"/>
      <c r="S65" s="364" t="s">
        <v>489</v>
      </c>
      <c r="T65" s="364"/>
      <c r="U65" s="364"/>
      <c r="V65" s="364"/>
      <c r="W65" s="364"/>
    </row>
    <row r="66" spans="1:23" ht="15.75" x14ac:dyDescent="0.25">
      <c r="A66" s="287"/>
      <c r="B66" s="287"/>
      <c r="C66" s="287"/>
      <c r="D66" s="287"/>
      <c r="E66" s="287"/>
      <c r="F66" s="287"/>
      <c r="G66" s="287"/>
      <c r="H66" s="287"/>
      <c r="I66" s="287"/>
      <c r="J66" s="11"/>
      <c r="K66" s="11"/>
      <c r="L66" s="11"/>
      <c r="M66" s="11"/>
      <c r="N66" s="287"/>
      <c r="O66" s="300"/>
      <c r="P66" s="300"/>
      <c r="Q66" s="300"/>
      <c r="R66" s="231"/>
      <c r="S66" s="365" t="s">
        <v>490</v>
      </c>
      <c r="T66" s="365"/>
      <c r="U66" s="365"/>
      <c r="V66" s="365"/>
      <c r="W66" s="365"/>
    </row>
    <row r="67" spans="1:23" ht="15.75" x14ac:dyDescent="0.25">
      <c r="A67" s="287"/>
      <c r="B67" s="287"/>
      <c r="C67" s="287"/>
      <c r="D67" s="287"/>
      <c r="E67" s="287"/>
      <c r="F67" s="287"/>
      <c r="G67" s="287"/>
      <c r="H67" s="287"/>
      <c r="I67" s="287"/>
      <c r="J67" s="11"/>
      <c r="K67" s="11"/>
      <c r="L67" s="11"/>
      <c r="M67" s="11"/>
      <c r="N67" s="287"/>
      <c r="O67" s="300"/>
      <c r="P67" s="300"/>
      <c r="Q67" s="300"/>
      <c r="R67" s="233"/>
      <c r="S67" s="300"/>
      <c r="T67" s="232"/>
      <c r="U67" s="287"/>
      <c r="V67" s="287"/>
      <c r="W67" s="287"/>
    </row>
  </sheetData>
  <mergeCells count="41">
    <mergeCell ref="S23:W23"/>
    <mergeCell ref="S24:W24"/>
    <mergeCell ref="J29:M29"/>
    <mergeCell ref="A4:A7"/>
    <mergeCell ref="B4:B7"/>
    <mergeCell ref="C4:E4"/>
    <mergeCell ref="F4:H4"/>
    <mergeCell ref="I4:K4"/>
    <mergeCell ref="L4:N4"/>
    <mergeCell ref="J18:K18"/>
    <mergeCell ref="J20:M20"/>
    <mergeCell ref="J22:M22"/>
    <mergeCell ref="J28:M28"/>
    <mergeCell ref="O18:Q18"/>
    <mergeCell ref="S17:W17"/>
    <mergeCell ref="S18:W18"/>
    <mergeCell ref="A3:T3"/>
    <mergeCell ref="R4:T4"/>
    <mergeCell ref="O4:Q4"/>
    <mergeCell ref="U4:W4"/>
    <mergeCell ref="S16:W16"/>
    <mergeCell ref="A45:T45"/>
    <mergeCell ref="A46:A49"/>
    <mergeCell ref="B46:B49"/>
    <mergeCell ref="C46:E46"/>
    <mergeCell ref="F46:H46"/>
    <mergeCell ref="I46:K46"/>
    <mergeCell ref="L46:N46"/>
    <mergeCell ref="O46:Q46"/>
    <mergeCell ref="R46:T46"/>
    <mergeCell ref="X46:Z46"/>
    <mergeCell ref="J62:M62"/>
    <mergeCell ref="J64:M64"/>
    <mergeCell ref="S65:W65"/>
    <mergeCell ref="S66:W66"/>
    <mergeCell ref="U46:W46"/>
    <mergeCell ref="S58:W58"/>
    <mergeCell ref="S59:W59"/>
    <mergeCell ref="J60:K60"/>
    <mergeCell ref="O60:Q60"/>
    <mergeCell ref="S60:W60"/>
  </mergeCells>
  <pageMargins left="0.27" right="0" top="0.74803149606299213" bottom="0.74803149606299213" header="0.31496062992125984" footer="0.31496062992125984"/>
  <pageSetup paperSize="9" scale="75" fitToWidth="0" orientation="landscape" horizontalDpi="4294967293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4:U47"/>
  <sheetViews>
    <sheetView workbookViewId="0">
      <selection activeCell="K46" sqref="K46"/>
    </sheetView>
  </sheetViews>
  <sheetFormatPr defaultRowHeight="15" x14ac:dyDescent="0.25"/>
  <cols>
    <col min="1" max="1" width="5.5703125" customWidth="1"/>
    <col min="2" max="2" width="18.28515625" customWidth="1"/>
    <col min="3" max="3" width="9.140625" customWidth="1"/>
    <col min="8" max="8" width="9.140625" style="287"/>
    <col min="16" max="16" width="10" customWidth="1"/>
  </cols>
  <sheetData>
    <row r="4" spans="1:18" x14ac:dyDescent="0.25">
      <c r="A4" s="376" t="s">
        <v>167</v>
      </c>
      <c r="B4" s="376"/>
      <c r="C4" s="376"/>
      <c r="D4" s="376"/>
      <c r="E4" s="376"/>
      <c r="F4" s="376"/>
      <c r="G4" s="376"/>
      <c r="H4" s="376"/>
      <c r="I4" s="376"/>
      <c r="J4" s="376"/>
      <c r="K4" s="376"/>
      <c r="L4" s="376"/>
      <c r="M4" s="376"/>
      <c r="N4" s="376"/>
      <c r="O4" s="376"/>
      <c r="P4" s="376"/>
      <c r="Q4" s="376"/>
      <c r="R4" s="376"/>
    </row>
    <row r="5" spans="1:18" x14ac:dyDescent="0.25">
      <c r="A5" s="377" t="s">
        <v>1</v>
      </c>
      <c r="B5" s="377" t="s">
        <v>168</v>
      </c>
      <c r="C5" s="379">
        <v>2016</v>
      </c>
      <c r="D5" s="379"/>
      <c r="E5" s="379"/>
      <c r="F5" s="380">
        <v>2017</v>
      </c>
      <c r="G5" s="380"/>
      <c r="H5" s="380"/>
      <c r="I5" s="380"/>
      <c r="J5" s="380">
        <v>2018</v>
      </c>
      <c r="K5" s="380"/>
      <c r="L5" s="380"/>
      <c r="M5" s="380">
        <v>2019</v>
      </c>
      <c r="N5" s="380"/>
      <c r="O5" s="380"/>
      <c r="P5" s="380" t="s">
        <v>166</v>
      </c>
      <c r="Q5" s="380"/>
      <c r="R5" s="380"/>
    </row>
    <row r="6" spans="1:18" ht="39" thickBot="1" x14ac:dyDescent="0.3">
      <c r="A6" s="378"/>
      <c r="B6" s="378"/>
      <c r="C6" s="100" t="s">
        <v>169</v>
      </c>
      <c r="D6" s="100" t="s">
        <v>170</v>
      </c>
      <c r="E6" s="100" t="s">
        <v>171</v>
      </c>
      <c r="F6" s="100" t="s">
        <v>169</v>
      </c>
      <c r="G6" s="100" t="s">
        <v>172</v>
      </c>
      <c r="H6" s="306"/>
      <c r="I6" s="100" t="s">
        <v>171</v>
      </c>
      <c r="J6" s="100" t="s">
        <v>169</v>
      </c>
      <c r="K6" s="100" t="s">
        <v>172</v>
      </c>
      <c r="L6" s="100" t="s">
        <v>171</v>
      </c>
      <c r="M6" s="100" t="s">
        <v>169</v>
      </c>
      <c r="N6" s="100" t="s">
        <v>172</v>
      </c>
      <c r="O6" s="100" t="s">
        <v>171</v>
      </c>
      <c r="P6" s="100" t="s">
        <v>169</v>
      </c>
      <c r="Q6" s="100" t="s">
        <v>172</v>
      </c>
      <c r="R6" s="100" t="s">
        <v>171</v>
      </c>
    </row>
    <row r="7" spans="1:18" x14ac:dyDescent="0.25">
      <c r="A7" s="101">
        <v>1</v>
      </c>
      <c r="B7" s="102" t="s">
        <v>173</v>
      </c>
      <c r="C7" s="101">
        <v>177</v>
      </c>
      <c r="D7" s="101">
        <v>44.79</v>
      </c>
      <c r="E7" s="101">
        <v>7.9269999999999996</v>
      </c>
      <c r="F7" s="101">
        <v>212</v>
      </c>
      <c r="G7" s="101">
        <v>45</v>
      </c>
      <c r="H7" s="101"/>
      <c r="I7" s="101">
        <v>9.5389999999999997</v>
      </c>
      <c r="J7" s="101">
        <v>148</v>
      </c>
      <c r="K7" s="101">
        <v>47.45</v>
      </c>
      <c r="L7" s="101">
        <v>7.0220000000000002</v>
      </c>
      <c r="M7" s="101">
        <v>151</v>
      </c>
      <c r="N7" s="101">
        <v>50.39</v>
      </c>
      <c r="O7" s="101">
        <v>7.609</v>
      </c>
      <c r="P7" s="142">
        <v>102</v>
      </c>
      <c r="Q7" s="142">
        <v>50.12</v>
      </c>
      <c r="R7" s="143">
        <v>5112</v>
      </c>
    </row>
    <row r="8" spans="1:18" x14ac:dyDescent="0.25">
      <c r="A8" s="104">
        <v>2</v>
      </c>
      <c r="B8" s="105" t="s">
        <v>174</v>
      </c>
      <c r="C8" s="104">
        <v>21</v>
      </c>
      <c r="D8" s="104">
        <v>28</v>
      </c>
      <c r="E8" s="104">
        <v>756</v>
      </c>
      <c r="F8" s="104">
        <v>39</v>
      </c>
      <c r="G8" s="104">
        <v>30</v>
      </c>
      <c r="H8" s="307"/>
      <c r="I8" s="104">
        <v>1.153</v>
      </c>
      <c r="J8" s="104">
        <v>22</v>
      </c>
      <c r="K8" s="104">
        <v>83.77</v>
      </c>
      <c r="L8" s="104">
        <v>1.843</v>
      </c>
      <c r="M8" s="104">
        <v>24</v>
      </c>
      <c r="N8" s="104">
        <v>80.83</v>
      </c>
      <c r="O8" s="104">
        <v>1940</v>
      </c>
      <c r="P8" s="144">
        <v>31</v>
      </c>
      <c r="Q8" s="144">
        <v>45.34</v>
      </c>
      <c r="R8" s="144">
        <v>1405</v>
      </c>
    </row>
    <row r="9" spans="1:18" x14ac:dyDescent="0.25">
      <c r="A9" s="104">
        <v>3</v>
      </c>
      <c r="B9" s="105" t="s">
        <v>175</v>
      </c>
      <c r="C9" s="104">
        <v>80</v>
      </c>
      <c r="D9" s="104">
        <v>75</v>
      </c>
      <c r="E9" s="104">
        <v>6000</v>
      </c>
      <c r="F9" s="104">
        <v>90</v>
      </c>
      <c r="G9" s="104">
        <v>70</v>
      </c>
      <c r="H9" s="307"/>
      <c r="I9" s="104">
        <v>6313</v>
      </c>
      <c r="J9" s="104">
        <v>80</v>
      </c>
      <c r="K9" s="104">
        <v>104.19</v>
      </c>
      <c r="L9" s="104">
        <v>8335</v>
      </c>
      <c r="M9" s="104">
        <v>91</v>
      </c>
      <c r="N9" s="104">
        <v>101.97</v>
      </c>
      <c r="O9" s="104">
        <v>9279</v>
      </c>
      <c r="P9" s="144">
        <v>88</v>
      </c>
      <c r="Q9" s="144">
        <v>65.489999999999995</v>
      </c>
      <c r="R9" s="144">
        <v>5763</v>
      </c>
    </row>
    <row r="10" spans="1:18" x14ac:dyDescent="0.25">
      <c r="A10" s="104">
        <v>4</v>
      </c>
      <c r="B10" s="105" t="s">
        <v>176</v>
      </c>
      <c r="C10" s="104">
        <v>58</v>
      </c>
      <c r="D10" s="104">
        <v>45</v>
      </c>
      <c r="E10" s="104">
        <v>2610</v>
      </c>
      <c r="F10" s="104">
        <v>80</v>
      </c>
      <c r="G10" s="104">
        <v>55</v>
      </c>
      <c r="H10" s="307"/>
      <c r="I10" s="104">
        <v>4375</v>
      </c>
      <c r="J10" s="104">
        <v>61</v>
      </c>
      <c r="K10" s="104">
        <v>46.05</v>
      </c>
      <c r="L10" s="104">
        <v>2809</v>
      </c>
      <c r="M10" s="104">
        <v>35</v>
      </c>
      <c r="N10" s="104">
        <v>5.83</v>
      </c>
      <c r="O10" s="104">
        <v>204</v>
      </c>
      <c r="P10" s="144">
        <v>55</v>
      </c>
      <c r="Q10" s="144">
        <v>5.77</v>
      </c>
      <c r="R10" s="144">
        <v>317</v>
      </c>
    </row>
    <row r="11" spans="1:18" x14ac:dyDescent="0.25">
      <c r="A11" s="104">
        <v>5</v>
      </c>
      <c r="B11" s="105" t="s">
        <v>177</v>
      </c>
      <c r="C11" s="104">
        <v>45</v>
      </c>
      <c r="D11" s="104">
        <v>30</v>
      </c>
      <c r="E11" s="104">
        <v>1350</v>
      </c>
      <c r="F11" s="104">
        <v>59</v>
      </c>
      <c r="G11" s="104">
        <v>25</v>
      </c>
      <c r="H11" s="307"/>
      <c r="I11" s="104">
        <v>1482</v>
      </c>
      <c r="J11" s="104">
        <v>46</v>
      </c>
      <c r="K11" s="104">
        <v>20.85</v>
      </c>
      <c r="L11" s="104">
        <v>959</v>
      </c>
      <c r="M11" s="104">
        <v>28</v>
      </c>
      <c r="N11" s="104">
        <v>48.29</v>
      </c>
      <c r="O11" s="104">
        <v>1352</v>
      </c>
      <c r="P11" s="144">
        <v>33</v>
      </c>
      <c r="Q11" s="144">
        <v>49.01</v>
      </c>
      <c r="R11" s="144">
        <v>1617</v>
      </c>
    </row>
    <row r="12" spans="1:18" x14ac:dyDescent="0.25">
      <c r="A12" s="104">
        <v>6</v>
      </c>
      <c r="B12" s="105" t="s">
        <v>178</v>
      </c>
      <c r="C12" s="104">
        <v>53</v>
      </c>
      <c r="D12" s="104">
        <v>29</v>
      </c>
      <c r="E12" s="104">
        <v>1537</v>
      </c>
      <c r="F12" s="104">
        <v>63</v>
      </c>
      <c r="G12" s="104">
        <v>26</v>
      </c>
      <c r="H12" s="307"/>
      <c r="I12" s="104">
        <v>1668</v>
      </c>
      <c r="J12" s="104">
        <v>40</v>
      </c>
      <c r="K12" s="104">
        <v>28.3</v>
      </c>
      <c r="L12" s="104">
        <v>1132</v>
      </c>
      <c r="M12" s="104">
        <v>12</v>
      </c>
      <c r="N12" s="104">
        <v>3.25</v>
      </c>
      <c r="O12" s="104">
        <v>39</v>
      </c>
      <c r="P12" s="144">
        <v>13</v>
      </c>
      <c r="Q12" s="144">
        <v>4.01</v>
      </c>
      <c r="R12" s="144">
        <v>52.13</v>
      </c>
    </row>
    <row r="13" spans="1:18" x14ac:dyDescent="0.25">
      <c r="A13" s="107"/>
      <c r="B13" s="107"/>
      <c r="C13" s="107"/>
      <c r="D13" s="107"/>
      <c r="E13" s="107"/>
      <c r="F13" s="107"/>
      <c r="G13" s="107"/>
      <c r="H13" s="107"/>
      <c r="I13" s="107"/>
      <c r="J13" s="107"/>
      <c r="K13" s="107"/>
      <c r="L13" s="107"/>
      <c r="M13" s="107"/>
      <c r="N13" s="107"/>
      <c r="O13" s="107"/>
      <c r="P13" s="108"/>
      <c r="Q13" s="108"/>
      <c r="R13" s="108"/>
    </row>
    <row r="14" spans="1:18" x14ac:dyDescent="0.25">
      <c r="A14" s="108"/>
      <c r="B14" s="108"/>
      <c r="C14" s="108"/>
      <c r="D14" s="108"/>
      <c r="E14" s="108"/>
      <c r="F14" s="108"/>
      <c r="G14" s="108"/>
      <c r="H14" s="108"/>
      <c r="I14" s="108"/>
      <c r="J14" s="108"/>
      <c r="K14" s="108"/>
      <c r="L14" s="108"/>
      <c r="M14" s="108"/>
      <c r="N14" s="108"/>
      <c r="O14" s="108"/>
      <c r="P14" s="108"/>
      <c r="Q14" s="108"/>
      <c r="R14" s="108"/>
    </row>
    <row r="15" spans="1:18" x14ac:dyDescent="0.25">
      <c r="A15" s="109"/>
      <c r="B15" s="109"/>
      <c r="C15" s="109"/>
      <c r="D15" s="109"/>
      <c r="E15" s="109"/>
      <c r="F15" s="109"/>
      <c r="G15" s="109"/>
      <c r="H15" s="109"/>
      <c r="I15" s="109"/>
      <c r="J15" s="109"/>
      <c r="K15" s="109"/>
      <c r="L15" s="109"/>
      <c r="M15" s="109"/>
      <c r="N15" s="109"/>
      <c r="O15" s="109"/>
      <c r="P15" s="109"/>
      <c r="Q15" s="109"/>
      <c r="R15" s="109"/>
    </row>
    <row r="16" spans="1:18" x14ac:dyDescent="0.25">
      <c r="A16" s="109" t="s">
        <v>179</v>
      </c>
      <c r="B16" s="110"/>
      <c r="C16" s="110"/>
      <c r="D16" s="110"/>
      <c r="E16" s="110"/>
      <c r="F16" s="110"/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</row>
    <row r="17" spans="1:21" x14ac:dyDescent="0.25">
      <c r="A17" s="379" t="s">
        <v>1</v>
      </c>
      <c r="B17" s="379" t="s">
        <v>168</v>
      </c>
      <c r="C17" s="380">
        <v>2016</v>
      </c>
      <c r="D17" s="380"/>
      <c r="E17" s="380"/>
      <c r="F17" s="380">
        <v>2017</v>
      </c>
      <c r="G17" s="380"/>
      <c r="H17" s="380"/>
      <c r="I17" s="380"/>
      <c r="J17" s="380">
        <v>2018</v>
      </c>
      <c r="K17" s="380"/>
      <c r="L17" s="380"/>
      <c r="M17" s="380">
        <v>2019</v>
      </c>
      <c r="N17" s="380"/>
      <c r="O17" s="380"/>
      <c r="P17" s="380" t="s">
        <v>166</v>
      </c>
      <c r="Q17" s="380"/>
      <c r="R17" s="380"/>
    </row>
    <row r="18" spans="1:21" x14ac:dyDescent="0.25">
      <c r="A18" s="379"/>
      <c r="B18" s="379"/>
      <c r="C18" s="377" t="s">
        <v>180</v>
      </c>
      <c r="D18" s="377" t="s">
        <v>181</v>
      </c>
      <c r="E18" s="377" t="s">
        <v>171</v>
      </c>
      <c r="F18" s="377" t="s">
        <v>180</v>
      </c>
      <c r="G18" s="377" t="s">
        <v>181</v>
      </c>
      <c r="H18" s="305"/>
      <c r="I18" s="377" t="s">
        <v>171</v>
      </c>
      <c r="J18" s="377" t="s">
        <v>180</v>
      </c>
      <c r="K18" s="377" t="s">
        <v>181</v>
      </c>
      <c r="L18" s="377" t="s">
        <v>171</v>
      </c>
      <c r="M18" s="377" t="s">
        <v>180</v>
      </c>
      <c r="N18" s="377" t="s">
        <v>181</v>
      </c>
      <c r="O18" s="377" t="s">
        <v>171</v>
      </c>
      <c r="P18" s="377" t="s">
        <v>180</v>
      </c>
      <c r="Q18" s="377" t="s">
        <v>181</v>
      </c>
      <c r="R18" s="377" t="s">
        <v>171</v>
      </c>
    </row>
    <row r="19" spans="1:21" ht="40.5" customHeight="1" thickBot="1" x14ac:dyDescent="0.3">
      <c r="A19" s="381"/>
      <c r="B19" s="381"/>
      <c r="C19" s="378"/>
      <c r="D19" s="378"/>
      <c r="E19" s="378"/>
      <c r="F19" s="378"/>
      <c r="G19" s="378"/>
      <c r="H19" s="306"/>
      <c r="I19" s="378"/>
      <c r="J19" s="378"/>
      <c r="K19" s="378"/>
      <c r="L19" s="378"/>
      <c r="M19" s="378"/>
      <c r="N19" s="378"/>
      <c r="O19" s="378"/>
      <c r="P19" s="378"/>
      <c r="Q19" s="378"/>
      <c r="R19" s="378"/>
    </row>
    <row r="20" spans="1:21" x14ac:dyDescent="0.25">
      <c r="A20" s="101">
        <v>1</v>
      </c>
      <c r="B20" s="102" t="s">
        <v>182</v>
      </c>
      <c r="C20" s="101">
        <v>5.5069999999999997</v>
      </c>
      <c r="D20" s="101">
        <v>70.45</v>
      </c>
      <c r="E20" s="101">
        <v>3.879</v>
      </c>
      <c r="F20" s="101">
        <v>6264</v>
      </c>
      <c r="G20" s="101">
        <v>79.040000000000006</v>
      </c>
      <c r="H20" s="101"/>
      <c r="I20" s="101">
        <v>4.9509999999999996</v>
      </c>
      <c r="J20" s="101">
        <v>6525</v>
      </c>
      <c r="K20" s="101">
        <v>5125</v>
      </c>
      <c r="L20" s="101">
        <v>78.540000000000006</v>
      </c>
      <c r="M20" s="101">
        <v>6358</v>
      </c>
      <c r="N20" s="111">
        <v>94</v>
      </c>
      <c r="O20" s="101">
        <v>4.8860000000000001</v>
      </c>
      <c r="P20" s="146">
        <v>15278</v>
      </c>
      <c r="Q20" s="152">
        <v>29.6610158397696</v>
      </c>
      <c r="R20" s="147">
        <v>4531.6099999999997</v>
      </c>
      <c r="U20" s="148"/>
    </row>
    <row r="21" spans="1:21" x14ac:dyDescent="0.25">
      <c r="A21" s="104">
        <v>2</v>
      </c>
      <c r="B21" s="105" t="s">
        <v>183</v>
      </c>
      <c r="C21" s="104">
        <v>155</v>
      </c>
      <c r="D21" s="104">
        <v>28</v>
      </c>
      <c r="E21" s="104">
        <v>43</v>
      </c>
      <c r="F21" s="104">
        <v>476</v>
      </c>
      <c r="G21" s="104">
        <v>20.59</v>
      </c>
      <c r="H21" s="307"/>
      <c r="I21" s="104">
        <v>98</v>
      </c>
      <c r="J21" s="104">
        <v>245</v>
      </c>
      <c r="K21" s="104">
        <v>52.65</v>
      </c>
      <c r="L21" s="104">
        <v>129</v>
      </c>
      <c r="M21" s="104">
        <v>133</v>
      </c>
      <c r="N21" s="112">
        <v>64</v>
      </c>
      <c r="O21" s="104">
        <v>368</v>
      </c>
      <c r="P21" s="146">
        <v>779</v>
      </c>
      <c r="Q21" s="152">
        <v>25.662387676508342</v>
      </c>
      <c r="R21" s="147">
        <v>199.91</v>
      </c>
      <c r="U21" s="148"/>
    </row>
    <row r="22" spans="1:21" x14ac:dyDescent="0.25">
      <c r="A22" s="104">
        <v>3</v>
      </c>
      <c r="B22" s="105" t="s">
        <v>184</v>
      </c>
      <c r="C22" s="104">
        <v>201</v>
      </c>
      <c r="D22" s="104">
        <v>28.33</v>
      </c>
      <c r="E22" s="104">
        <v>56</v>
      </c>
      <c r="F22" s="104">
        <v>219</v>
      </c>
      <c r="G22" s="112">
        <v>27.4</v>
      </c>
      <c r="H22" s="112"/>
      <c r="I22" s="104">
        <v>60</v>
      </c>
      <c r="J22" s="104">
        <v>174</v>
      </c>
      <c r="K22" s="104">
        <v>140.22999999999999</v>
      </c>
      <c r="L22" s="104">
        <v>244</v>
      </c>
      <c r="M22" s="104">
        <v>106</v>
      </c>
      <c r="N22" s="112">
        <v>144</v>
      </c>
      <c r="O22" s="104">
        <v>145</v>
      </c>
      <c r="P22" s="146">
        <v>537</v>
      </c>
      <c r="Q22" s="152">
        <v>38.238361266294227</v>
      </c>
      <c r="R22" s="147">
        <v>205.34</v>
      </c>
      <c r="U22" s="148"/>
    </row>
    <row r="23" spans="1:21" x14ac:dyDescent="0.25">
      <c r="A23" s="104">
        <v>4</v>
      </c>
      <c r="B23" s="105" t="s">
        <v>185</v>
      </c>
      <c r="C23" s="104">
        <v>3558</v>
      </c>
      <c r="D23" s="104">
        <v>6.08</v>
      </c>
      <c r="E23" s="104">
        <v>216</v>
      </c>
      <c r="F23" s="104">
        <v>4438</v>
      </c>
      <c r="G23" s="104">
        <v>5.09</v>
      </c>
      <c r="H23" s="307"/>
      <c r="I23" s="104">
        <v>226</v>
      </c>
      <c r="J23" s="104">
        <v>3083</v>
      </c>
      <c r="K23" s="104">
        <v>8.43</v>
      </c>
      <c r="L23" s="104">
        <v>260</v>
      </c>
      <c r="M23" s="104">
        <v>2787</v>
      </c>
      <c r="N23" s="112">
        <v>7</v>
      </c>
      <c r="O23" s="104">
        <v>202</v>
      </c>
      <c r="P23" s="146">
        <v>9516</v>
      </c>
      <c r="Q23" s="152">
        <v>2.0529634300126105</v>
      </c>
      <c r="R23" s="147">
        <v>195.36</v>
      </c>
      <c r="U23" s="148"/>
    </row>
    <row r="24" spans="1:21" x14ac:dyDescent="0.25">
      <c r="A24" s="104">
        <v>5</v>
      </c>
      <c r="B24" s="105" t="s">
        <v>186</v>
      </c>
      <c r="C24" s="104">
        <v>2871</v>
      </c>
      <c r="D24" s="104">
        <v>101</v>
      </c>
      <c r="E24" s="104">
        <v>2899</v>
      </c>
      <c r="F24" s="104">
        <v>3561</v>
      </c>
      <c r="G24" s="104">
        <v>120.58</v>
      </c>
      <c r="H24" s="307"/>
      <c r="I24" s="104">
        <v>3561</v>
      </c>
      <c r="J24" s="104">
        <v>3481</v>
      </c>
      <c r="K24" s="104">
        <v>121.52</v>
      </c>
      <c r="L24" s="104">
        <v>4230</v>
      </c>
      <c r="M24" s="104">
        <v>4340</v>
      </c>
      <c r="N24" s="112">
        <v>128</v>
      </c>
      <c r="O24" s="104">
        <v>5081</v>
      </c>
      <c r="P24" s="146">
        <v>13928</v>
      </c>
      <c r="Q24" s="152">
        <v>26.510195290063184</v>
      </c>
      <c r="R24" s="149">
        <v>3692.34</v>
      </c>
      <c r="U24" s="148"/>
    </row>
    <row r="25" spans="1:21" x14ac:dyDescent="0.25">
      <c r="A25" s="104">
        <v>6</v>
      </c>
      <c r="B25" s="105" t="s">
        <v>187</v>
      </c>
      <c r="C25" s="104">
        <v>2558</v>
      </c>
      <c r="D25" s="112">
        <v>75</v>
      </c>
      <c r="E25" s="104">
        <v>1918</v>
      </c>
      <c r="F25" s="104">
        <v>3830</v>
      </c>
      <c r="G25" s="104">
        <v>79.790000000000006</v>
      </c>
      <c r="H25" s="307"/>
      <c r="I25" s="104">
        <v>3056</v>
      </c>
      <c r="J25" s="104">
        <v>3735</v>
      </c>
      <c r="K25" s="104">
        <v>80.05</v>
      </c>
      <c r="L25" s="104">
        <v>2990</v>
      </c>
      <c r="M25" s="104">
        <v>4226</v>
      </c>
      <c r="N25" s="112">
        <v>84</v>
      </c>
      <c r="O25" s="104">
        <v>3410</v>
      </c>
      <c r="P25" s="146">
        <v>15939</v>
      </c>
      <c r="Q25" s="152">
        <v>19.684547336721252</v>
      </c>
      <c r="R25" s="149">
        <v>3137.52</v>
      </c>
      <c r="U25" s="148"/>
    </row>
    <row r="26" spans="1:21" x14ac:dyDescent="0.25">
      <c r="A26" s="108"/>
      <c r="B26" s="108"/>
      <c r="C26" s="108"/>
      <c r="D26" s="108"/>
      <c r="E26" s="108"/>
      <c r="F26" s="108"/>
      <c r="G26" s="108"/>
      <c r="H26" s="108"/>
      <c r="I26" s="108"/>
      <c r="J26" s="108"/>
      <c r="K26" s="108"/>
      <c r="L26" s="108"/>
      <c r="M26" s="108"/>
      <c r="N26" s="108"/>
      <c r="O26" s="108"/>
      <c r="P26" s="108"/>
      <c r="Q26" s="108"/>
      <c r="R26" s="108"/>
    </row>
    <row r="27" spans="1:21" x14ac:dyDescent="0.25">
      <c r="A27" s="108"/>
      <c r="B27" s="108"/>
      <c r="C27" s="108"/>
      <c r="D27" s="108"/>
      <c r="E27" s="108"/>
      <c r="F27" s="108"/>
      <c r="G27" s="108"/>
      <c r="H27" s="108"/>
      <c r="I27" s="108"/>
      <c r="J27" s="108"/>
      <c r="K27" s="108"/>
      <c r="L27" s="108"/>
      <c r="M27" s="108"/>
      <c r="N27" s="108"/>
      <c r="O27" s="108"/>
      <c r="P27" s="108"/>
      <c r="Q27" s="108"/>
      <c r="R27" s="108"/>
    </row>
    <row r="28" spans="1:21" x14ac:dyDescent="0.25">
      <c r="A28" s="376" t="s">
        <v>188</v>
      </c>
      <c r="B28" s="376"/>
      <c r="C28" s="376"/>
      <c r="D28" s="376"/>
      <c r="E28" s="376"/>
      <c r="F28" s="376"/>
      <c r="G28" s="376"/>
      <c r="H28" s="376"/>
      <c r="I28" s="376"/>
      <c r="J28" s="376"/>
      <c r="K28" s="376"/>
      <c r="L28" s="376"/>
      <c r="M28" s="376"/>
      <c r="N28" s="376"/>
      <c r="O28" s="376"/>
      <c r="P28" s="376"/>
      <c r="Q28" s="376"/>
      <c r="R28" s="376"/>
    </row>
    <row r="29" spans="1:21" x14ac:dyDescent="0.25">
      <c r="A29" s="377" t="s">
        <v>1</v>
      </c>
      <c r="B29" s="377" t="s">
        <v>2</v>
      </c>
      <c r="C29" s="382">
        <v>2016</v>
      </c>
      <c r="D29" s="383"/>
      <c r="E29" s="384"/>
      <c r="F29" s="382">
        <v>2017</v>
      </c>
      <c r="G29" s="383"/>
      <c r="H29" s="383"/>
      <c r="I29" s="384"/>
      <c r="J29" s="382">
        <v>2018</v>
      </c>
      <c r="K29" s="383"/>
      <c r="L29" s="384"/>
      <c r="M29" s="382">
        <v>2019</v>
      </c>
      <c r="N29" s="383"/>
      <c r="O29" s="384"/>
      <c r="P29" s="380" t="s">
        <v>166</v>
      </c>
      <c r="Q29" s="380"/>
      <c r="R29" s="380"/>
    </row>
    <row r="30" spans="1:21" ht="41.25" thickBot="1" x14ac:dyDescent="0.3">
      <c r="A30" s="378"/>
      <c r="B30" s="378"/>
      <c r="C30" s="100" t="s">
        <v>332</v>
      </c>
      <c r="D30" s="100" t="s">
        <v>190</v>
      </c>
      <c r="E30" s="100" t="s">
        <v>191</v>
      </c>
      <c r="F30" s="100" t="s">
        <v>189</v>
      </c>
      <c r="G30" s="100" t="s">
        <v>190</v>
      </c>
      <c r="H30" s="306"/>
      <c r="I30" s="100" t="s">
        <v>192</v>
      </c>
      <c r="J30" s="100" t="s">
        <v>189</v>
      </c>
      <c r="K30" s="100" t="s">
        <v>190</v>
      </c>
      <c r="L30" s="100" t="s">
        <v>192</v>
      </c>
      <c r="M30" s="100" t="s">
        <v>189</v>
      </c>
      <c r="N30" s="100" t="s">
        <v>190</v>
      </c>
      <c r="O30" s="100" t="s">
        <v>192</v>
      </c>
      <c r="P30" s="100" t="s">
        <v>189</v>
      </c>
      <c r="Q30" s="100" t="s">
        <v>190</v>
      </c>
      <c r="R30" s="100" t="s">
        <v>192</v>
      </c>
    </row>
    <row r="31" spans="1:21" x14ac:dyDescent="0.25">
      <c r="A31" s="101">
        <v>1</v>
      </c>
      <c r="B31" s="102" t="s">
        <v>193</v>
      </c>
      <c r="C31" s="101">
        <v>1555</v>
      </c>
      <c r="D31" s="101">
        <v>2.02</v>
      </c>
      <c r="E31" s="101">
        <v>3.141</v>
      </c>
      <c r="F31" s="101">
        <v>2057</v>
      </c>
      <c r="G31" s="101">
        <v>2</v>
      </c>
      <c r="H31" s="101"/>
      <c r="I31" s="101">
        <v>5.1289999999999996</v>
      </c>
      <c r="J31" s="101">
        <v>1890</v>
      </c>
      <c r="K31" s="101">
        <v>2.4300000000000002</v>
      </c>
      <c r="L31" s="101">
        <v>4.593</v>
      </c>
      <c r="M31" s="101">
        <v>1023</v>
      </c>
      <c r="N31" s="101">
        <v>2.4900000000000002</v>
      </c>
      <c r="O31" s="101">
        <v>2.5510000000000002</v>
      </c>
      <c r="P31" s="153">
        <v>933</v>
      </c>
      <c r="Q31" s="150">
        <v>2.8306538049303325</v>
      </c>
      <c r="R31" s="156">
        <v>2641</v>
      </c>
    </row>
    <row r="32" spans="1:21" x14ac:dyDescent="0.25">
      <c r="A32" s="104">
        <v>2</v>
      </c>
      <c r="B32" s="105" t="s">
        <v>194</v>
      </c>
      <c r="C32" s="104">
        <v>1100</v>
      </c>
      <c r="D32" s="104">
        <v>1.87</v>
      </c>
      <c r="E32" s="104">
        <v>2057</v>
      </c>
      <c r="F32" s="104">
        <v>1392</v>
      </c>
      <c r="G32" s="104">
        <v>2.31</v>
      </c>
      <c r="H32" s="307"/>
      <c r="I32" s="104">
        <v>3.2109999999999999</v>
      </c>
      <c r="J32" s="104">
        <v>1623</v>
      </c>
      <c r="K32" s="104">
        <v>2.16</v>
      </c>
      <c r="L32" s="104">
        <v>3.5070000000000001</v>
      </c>
      <c r="M32" s="104">
        <v>893</v>
      </c>
      <c r="N32" s="104">
        <v>2.82</v>
      </c>
      <c r="O32" s="104">
        <v>2522</v>
      </c>
      <c r="P32" s="154">
        <v>903</v>
      </c>
      <c r="Q32" s="150">
        <v>2.9656699889258027</v>
      </c>
      <c r="R32" s="157">
        <v>2678</v>
      </c>
    </row>
    <row r="33" spans="1:18" x14ac:dyDescent="0.25">
      <c r="A33" s="104">
        <v>3</v>
      </c>
      <c r="B33" s="105" t="s">
        <v>195</v>
      </c>
      <c r="C33" s="104">
        <v>1001</v>
      </c>
      <c r="D33" s="104">
        <v>1.23</v>
      </c>
      <c r="E33" s="104">
        <v>1231</v>
      </c>
      <c r="F33" s="104">
        <v>1597</v>
      </c>
      <c r="G33" s="104">
        <v>2.86</v>
      </c>
      <c r="H33" s="307"/>
      <c r="I33" s="104">
        <v>4567</v>
      </c>
      <c r="J33" s="104">
        <v>1652</v>
      </c>
      <c r="K33" s="104">
        <v>3.1</v>
      </c>
      <c r="L33" s="104">
        <v>5128</v>
      </c>
      <c r="M33" s="104">
        <v>781</v>
      </c>
      <c r="N33" s="104">
        <v>1.43</v>
      </c>
      <c r="O33" s="104">
        <v>50</v>
      </c>
      <c r="P33" s="155">
        <v>798</v>
      </c>
      <c r="Q33" s="150">
        <v>4.0877192982456139</v>
      </c>
      <c r="R33" s="158">
        <v>3262</v>
      </c>
    </row>
    <row r="34" spans="1:18" x14ac:dyDescent="0.25">
      <c r="A34" s="104">
        <v>4</v>
      </c>
      <c r="B34" s="105" t="s">
        <v>196</v>
      </c>
      <c r="C34" s="104">
        <v>700</v>
      </c>
      <c r="D34" s="104">
        <v>1.2</v>
      </c>
      <c r="E34" s="104">
        <v>840</v>
      </c>
      <c r="F34" s="104">
        <v>1150</v>
      </c>
      <c r="G34" s="112">
        <v>1.2</v>
      </c>
      <c r="H34" s="112"/>
      <c r="I34" s="104">
        <v>1384</v>
      </c>
      <c r="J34" s="104">
        <v>800</v>
      </c>
      <c r="K34" s="104">
        <v>0.93</v>
      </c>
      <c r="L34" s="104">
        <v>744</v>
      </c>
      <c r="M34" s="104">
        <v>760</v>
      </c>
      <c r="N34" s="104">
        <v>1.23</v>
      </c>
      <c r="O34" s="104">
        <v>935</v>
      </c>
      <c r="P34" s="151">
        <v>0</v>
      </c>
      <c r="Q34" s="150">
        <v>0</v>
      </c>
      <c r="R34" s="151">
        <v>0</v>
      </c>
    </row>
    <row r="35" spans="1:18" x14ac:dyDescent="0.25">
      <c r="A35" s="108"/>
      <c r="B35" s="108"/>
      <c r="C35" s="108"/>
      <c r="D35" s="108"/>
      <c r="E35" s="108"/>
      <c r="F35" s="108"/>
      <c r="G35" s="108"/>
      <c r="H35" s="108"/>
      <c r="I35" s="108"/>
      <c r="J35" s="108"/>
      <c r="K35" s="108"/>
      <c r="L35" s="108"/>
      <c r="M35" s="108"/>
      <c r="N35" s="108"/>
      <c r="O35" s="108"/>
      <c r="P35" s="108"/>
      <c r="Q35" s="108"/>
      <c r="R35" s="108"/>
    </row>
    <row r="36" spans="1:18" x14ac:dyDescent="0.25">
      <c r="A36" s="108"/>
      <c r="B36" s="108"/>
      <c r="C36" s="108"/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8"/>
      <c r="O36" s="108"/>
      <c r="P36" s="108"/>
      <c r="Q36" s="108"/>
      <c r="R36" s="108"/>
    </row>
    <row r="37" spans="1:18" x14ac:dyDescent="0.25">
      <c r="A37" s="385" t="s">
        <v>198</v>
      </c>
      <c r="B37" s="385"/>
      <c r="C37" s="385"/>
      <c r="D37" s="385"/>
      <c r="E37" s="385"/>
      <c r="F37" s="385"/>
      <c r="G37" s="385"/>
      <c r="H37" s="385"/>
      <c r="I37" s="385"/>
      <c r="J37" s="385"/>
      <c r="K37" s="385"/>
      <c r="L37" s="385"/>
      <c r="M37" s="385"/>
      <c r="N37" s="113"/>
      <c r="O37" s="113"/>
      <c r="P37" s="108"/>
      <c r="Q37" s="108"/>
      <c r="R37" s="108"/>
    </row>
    <row r="38" spans="1:18" x14ac:dyDescent="0.25">
      <c r="A38" s="379" t="s">
        <v>1</v>
      </c>
      <c r="B38" s="379" t="s">
        <v>197</v>
      </c>
      <c r="C38" s="389" t="s">
        <v>199</v>
      </c>
      <c r="D38" s="390"/>
      <c r="E38" s="390"/>
      <c r="F38" s="390"/>
      <c r="G38" s="390"/>
      <c r="H38" s="391"/>
      <c r="I38" s="387" t="s">
        <v>200</v>
      </c>
      <c r="J38" s="388"/>
      <c r="K38" s="388"/>
      <c r="L38" s="388"/>
      <c r="M38" s="388"/>
      <c r="N38" s="388"/>
      <c r="O38" s="108"/>
      <c r="P38" s="108"/>
      <c r="Q38" s="108"/>
      <c r="R38" s="108"/>
    </row>
    <row r="39" spans="1:18" x14ac:dyDescent="0.25">
      <c r="A39" s="386"/>
      <c r="B39" s="386"/>
      <c r="C39" s="137">
        <v>2016</v>
      </c>
      <c r="D39" s="137">
        <v>2017</v>
      </c>
      <c r="E39" s="137">
        <v>2018</v>
      </c>
      <c r="F39" s="137">
        <v>2019</v>
      </c>
      <c r="G39" s="137">
        <v>2000</v>
      </c>
      <c r="H39" s="308">
        <v>2021</v>
      </c>
      <c r="I39" s="309">
        <v>2016</v>
      </c>
      <c r="J39" s="138">
        <v>2017</v>
      </c>
      <c r="K39" s="138">
        <v>2018</v>
      </c>
      <c r="L39" s="138">
        <v>2019</v>
      </c>
      <c r="M39" s="145">
        <v>2020</v>
      </c>
      <c r="N39" s="308">
        <v>2021</v>
      </c>
      <c r="O39" s="108"/>
      <c r="P39" s="108"/>
      <c r="Q39" s="108"/>
      <c r="R39" s="108"/>
    </row>
    <row r="40" spans="1:18" ht="15.75" x14ac:dyDescent="0.25">
      <c r="A40" s="125">
        <v>1</v>
      </c>
      <c r="B40" s="105" t="s">
        <v>201</v>
      </c>
      <c r="C40" s="128">
        <v>462.5</v>
      </c>
      <c r="D40" s="128">
        <v>454</v>
      </c>
      <c r="E40" s="128">
        <v>452</v>
      </c>
      <c r="F40" s="128">
        <v>452</v>
      </c>
      <c r="G40" s="128">
        <v>454</v>
      </c>
      <c r="H40" s="128">
        <v>455</v>
      </c>
      <c r="I40" s="128">
        <v>700</v>
      </c>
      <c r="J40" s="128">
        <v>672</v>
      </c>
      <c r="K40" s="128">
        <v>682</v>
      </c>
      <c r="L40" s="128">
        <v>682</v>
      </c>
      <c r="M40" s="310">
        <v>276255</v>
      </c>
      <c r="N40" s="310">
        <v>277256</v>
      </c>
      <c r="O40" s="108"/>
      <c r="P40" s="108"/>
      <c r="Q40" s="108"/>
      <c r="R40" s="108"/>
    </row>
    <row r="41" spans="1:18" ht="15.75" x14ac:dyDescent="0.25">
      <c r="A41" s="125">
        <v>2</v>
      </c>
      <c r="B41" s="105" t="s">
        <v>202</v>
      </c>
      <c r="C41" s="128">
        <v>350.5</v>
      </c>
      <c r="D41" s="128">
        <v>267.5</v>
      </c>
      <c r="E41" s="128">
        <v>267</v>
      </c>
      <c r="F41" s="128">
        <v>267</v>
      </c>
      <c r="G41" s="128">
        <v>215</v>
      </c>
      <c r="H41" s="128">
        <v>216</v>
      </c>
      <c r="I41" s="128">
        <v>0</v>
      </c>
      <c r="J41" s="128">
        <v>564</v>
      </c>
      <c r="K41" s="128">
        <v>591</v>
      </c>
      <c r="L41" s="128">
        <v>591</v>
      </c>
      <c r="M41" s="128">
        <v>52131</v>
      </c>
      <c r="N41" s="128">
        <v>52200</v>
      </c>
      <c r="O41" s="108"/>
      <c r="P41" s="108"/>
      <c r="Q41" s="108"/>
      <c r="R41" s="108"/>
    </row>
    <row r="42" spans="1:18" ht="15.75" x14ac:dyDescent="0.25">
      <c r="A42" s="125">
        <v>3</v>
      </c>
      <c r="B42" s="105" t="s">
        <v>203</v>
      </c>
      <c r="C42" s="128">
        <v>10</v>
      </c>
      <c r="D42" s="128">
        <v>5</v>
      </c>
      <c r="E42" s="128">
        <v>5</v>
      </c>
      <c r="F42" s="128">
        <v>5</v>
      </c>
      <c r="G42" s="128">
        <v>5</v>
      </c>
      <c r="H42" s="128">
        <v>5</v>
      </c>
      <c r="I42" s="106"/>
      <c r="J42" s="128">
        <v>400</v>
      </c>
      <c r="K42" s="128">
        <v>400</v>
      </c>
      <c r="L42" s="128">
        <v>400</v>
      </c>
      <c r="M42" s="128">
        <v>1464</v>
      </c>
      <c r="N42" s="128">
        <v>1400</v>
      </c>
      <c r="O42" s="108"/>
      <c r="P42" s="108"/>
      <c r="Q42" s="108"/>
      <c r="R42" s="108"/>
    </row>
    <row r="43" spans="1:18" x14ac:dyDescent="0.25">
      <c r="A43" s="125">
        <v>4</v>
      </c>
      <c r="B43" s="105" t="s">
        <v>204</v>
      </c>
      <c r="C43" s="129">
        <v>74</v>
      </c>
      <c r="D43" s="129">
        <v>265</v>
      </c>
      <c r="E43" s="129">
        <v>270</v>
      </c>
      <c r="F43" s="129">
        <v>271</v>
      </c>
      <c r="G43" s="129">
        <v>274</v>
      </c>
      <c r="H43" s="129">
        <v>274</v>
      </c>
      <c r="I43" s="129">
        <v>1182</v>
      </c>
      <c r="J43" s="129">
        <v>1180</v>
      </c>
      <c r="K43" s="129">
        <v>1182</v>
      </c>
      <c r="L43" s="129">
        <v>1182</v>
      </c>
      <c r="M43" s="129">
        <v>12300</v>
      </c>
      <c r="N43" s="129">
        <v>12500</v>
      </c>
      <c r="O43" s="108"/>
      <c r="P43" s="108"/>
      <c r="Q43" s="108"/>
      <c r="R43" s="108"/>
    </row>
    <row r="44" spans="1:18" s="287" customFormat="1" ht="15.75" x14ac:dyDescent="0.25">
      <c r="A44" s="307">
        <v>5</v>
      </c>
      <c r="B44" s="105" t="s">
        <v>205</v>
      </c>
      <c r="C44" s="128">
        <v>12</v>
      </c>
      <c r="D44" s="128">
        <v>12</v>
      </c>
      <c r="E44" s="128">
        <v>12</v>
      </c>
      <c r="F44" s="128">
        <v>12</v>
      </c>
      <c r="G44" s="128">
        <v>9</v>
      </c>
      <c r="H44" s="128">
        <v>9</v>
      </c>
      <c r="I44" s="106"/>
      <c r="J44" s="128">
        <v>531</v>
      </c>
      <c r="K44" s="128">
        <v>531</v>
      </c>
      <c r="L44" s="128">
        <v>531</v>
      </c>
      <c r="M44" s="128">
        <v>550</v>
      </c>
      <c r="N44" s="128">
        <v>600</v>
      </c>
      <c r="O44" s="108"/>
      <c r="P44" s="108"/>
      <c r="Q44" s="108"/>
      <c r="R44" s="108"/>
    </row>
    <row r="45" spans="1:18" ht="15.75" x14ac:dyDescent="0.25">
      <c r="A45" s="125">
        <v>6</v>
      </c>
      <c r="B45" s="105" t="s">
        <v>491</v>
      </c>
      <c r="C45" s="128"/>
      <c r="D45" s="128"/>
      <c r="E45" s="128">
        <v>5</v>
      </c>
      <c r="F45" s="128"/>
      <c r="G45" s="128">
        <v>19</v>
      </c>
      <c r="H45" s="128">
        <v>12</v>
      </c>
      <c r="I45" s="106"/>
      <c r="J45" s="128"/>
      <c r="K45" s="128">
        <v>113</v>
      </c>
      <c r="L45" s="128"/>
      <c r="M45" s="128">
        <v>216</v>
      </c>
      <c r="N45" s="128">
        <v>250</v>
      </c>
      <c r="O45" s="108"/>
      <c r="P45" s="108"/>
      <c r="Q45" s="108"/>
      <c r="R45" s="108"/>
    </row>
    <row r="47" spans="1:18" x14ac:dyDescent="0.25">
      <c r="A47" s="14" t="s">
        <v>263</v>
      </c>
      <c r="B47" s="14" t="s">
        <v>267</v>
      </c>
    </row>
  </sheetData>
  <mergeCells count="43">
    <mergeCell ref="A37:M37"/>
    <mergeCell ref="A38:A39"/>
    <mergeCell ref="B38:B39"/>
    <mergeCell ref="I38:N38"/>
    <mergeCell ref="C38:H38"/>
    <mergeCell ref="A28:R28"/>
    <mergeCell ref="M29:O29"/>
    <mergeCell ref="P29:R29"/>
    <mergeCell ref="A29:A30"/>
    <mergeCell ref="B29:B30"/>
    <mergeCell ref="C29:E29"/>
    <mergeCell ref="F29:I29"/>
    <mergeCell ref="J29:L29"/>
    <mergeCell ref="J17:L17"/>
    <mergeCell ref="M17:O17"/>
    <mergeCell ref="P17:R17"/>
    <mergeCell ref="C18:C19"/>
    <mergeCell ref="D18:D19"/>
    <mergeCell ref="E18:E19"/>
    <mergeCell ref="F18:F19"/>
    <mergeCell ref="G18:G19"/>
    <mergeCell ref="I18:I19"/>
    <mergeCell ref="J18:J19"/>
    <mergeCell ref="O18:O19"/>
    <mergeCell ref="P18:P19"/>
    <mergeCell ref="Q18:Q19"/>
    <mergeCell ref="R18:R19"/>
    <mergeCell ref="A4:R4"/>
    <mergeCell ref="K18:K19"/>
    <mergeCell ref="L18:L19"/>
    <mergeCell ref="M18:M19"/>
    <mergeCell ref="N18:N19"/>
    <mergeCell ref="A5:A6"/>
    <mergeCell ref="B5:B6"/>
    <mergeCell ref="C5:E5"/>
    <mergeCell ref="F5:I5"/>
    <mergeCell ref="J5:L5"/>
    <mergeCell ref="M5:O5"/>
    <mergeCell ref="P5:R5"/>
    <mergeCell ref="A17:A19"/>
    <mergeCell ref="B17:B19"/>
    <mergeCell ref="C17:E17"/>
    <mergeCell ref="F17:I17"/>
  </mergeCells>
  <pageMargins left="0.7" right="0.7" top="0.75" bottom="0.75" header="0.3" footer="0.3"/>
  <pageSetup paperSize="5" scale="95" orientation="landscape" horizontalDpi="4294967293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J11"/>
  <sheetViews>
    <sheetView workbookViewId="0">
      <selection activeCell="J8" sqref="J8"/>
    </sheetView>
  </sheetViews>
  <sheetFormatPr defaultRowHeight="15" x14ac:dyDescent="0.25"/>
  <cols>
    <col min="1" max="1" width="5.5703125" customWidth="1"/>
    <col min="2" max="2" width="26.140625" customWidth="1"/>
    <col min="8" max="8" width="18.140625" customWidth="1"/>
  </cols>
  <sheetData>
    <row r="2" spans="1:10" x14ac:dyDescent="0.25">
      <c r="A2" s="365" t="s">
        <v>271</v>
      </c>
      <c r="B2" s="365"/>
      <c r="C2" s="365"/>
      <c r="D2" s="365"/>
      <c r="E2" s="365"/>
      <c r="F2" s="365"/>
      <c r="G2" s="365"/>
      <c r="H2" s="365"/>
    </row>
    <row r="5" spans="1:10" x14ac:dyDescent="0.25">
      <c r="A5" s="392" t="s">
        <v>29</v>
      </c>
      <c r="B5" s="392" t="s">
        <v>268</v>
      </c>
      <c r="C5" s="392" t="s">
        <v>270</v>
      </c>
      <c r="D5" s="392"/>
      <c r="E5" s="392"/>
      <c r="F5" s="392"/>
      <c r="G5" s="392"/>
      <c r="H5" s="392" t="s">
        <v>269</v>
      </c>
    </row>
    <row r="6" spans="1:10" x14ac:dyDescent="0.25">
      <c r="A6" s="392"/>
      <c r="B6" s="392"/>
      <c r="C6" s="170">
        <v>2017</v>
      </c>
      <c r="D6" s="170">
        <v>2018</v>
      </c>
      <c r="E6" s="170">
        <v>2019</v>
      </c>
      <c r="F6" s="170">
        <v>2020</v>
      </c>
      <c r="G6" s="170">
        <v>2021</v>
      </c>
      <c r="H6" s="392"/>
    </row>
    <row r="7" spans="1:10" x14ac:dyDescent="0.25">
      <c r="A7" s="195">
        <v>1</v>
      </c>
      <c r="B7" s="196" t="s">
        <v>312</v>
      </c>
      <c r="C7" s="197">
        <v>220816.16063999999</v>
      </c>
      <c r="D7" s="197">
        <v>194976</v>
      </c>
      <c r="E7" s="197">
        <v>180976</v>
      </c>
      <c r="F7" s="197">
        <v>182500</v>
      </c>
      <c r="G7" s="195"/>
      <c r="H7" s="195"/>
    </row>
    <row r="8" spans="1:10" x14ac:dyDescent="0.25">
      <c r="A8" s="78">
        <v>2</v>
      </c>
      <c r="B8" s="76" t="s">
        <v>275</v>
      </c>
      <c r="C8" s="171">
        <v>1765</v>
      </c>
      <c r="D8" s="171">
        <v>1000</v>
      </c>
      <c r="E8" s="171">
        <v>1245</v>
      </c>
      <c r="F8" s="171">
        <v>830</v>
      </c>
      <c r="G8" s="171"/>
      <c r="H8" s="76"/>
      <c r="J8" s="184"/>
    </row>
    <row r="9" spans="1:10" x14ac:dyDescent="0.25">
      <c r="A9" s="78">
        <v>3</v>
      </c>
      <c r="B9" s="76" t="s">
        <v>274</v>
      </c>
      <c r="C9" s="171">
        <v>2350</v>
      </c>
      <c r="D9" s="171">
        <v>1845</v>
      </c>
      <c r="E9" s="171">
        <v>2420</v>
      </c>
      <c r="F9" s="171">
        <v>1140</v>
      </c>
      <c r="G9" s="171"/>
      <c r="H9" s="76"/>
    </row>
    <row r="10" spans="1:10" x14ac:dyDescent="0.25">
      <c r="A10" s="78">
        <v>4</v>
      </c>
      <c r="B10" s="76" t="s">
        <v>273</v>
      </c>
      <c r="C10" s="171">
        <v>62433</v>
      </c>
      <c r="D10" s="171">
        <v>60343</v>
      </c>
      <c r="E10" s="171">
        <v>6863</v>
      </c>
      <c r="F10" s="171"/>
      <c r="G10" s="171"/>
      <c r="H10" s="76"/>
    </row>
    <row r="11" spans="1:10" x14ac:dyDescent="0.25">
      <c r="A11" s="172">
        <v>5</v>
      </c>
      <c r="B11" s="33" t="s">
        <v>272</v>
      </c>
      <c r="C11" s="173">
        <v>255.25631249999998</v>
      </c>
      <c r="D11" s="173">
        <v>450</v>
      </c>
      <c r="E11" s="173">
        <v>215</v>
      </c>
      <c r="F11" s="173">
        <v>405</v>
      </c>
      <c r="G11" s="173"/>
      <c r="H11" s="33"/>
    </row>
  </sheetData>
  <mergeCells count="5">
    <mergeCell ref="C5:G5"/>
    <mergeCell ref="A5:A6"/>
    <mergeCell ref="B5:B6"/>
    <mergeCell ref="H5:H6"/>
    <mergeCell ref="A2:H2"/>
  </mergeCells>
  <pageMargins left="0.4" right="0.23" top="0.75" bottom="0.75" header="0.3" footer="0.3"/>
  <pageSetup paperSize="9" orientation="portrait" horizontalDpi="4294967293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39"/>
  <sheetViews>
    <sheetView topLeftCell="A13" workbookViewId="0">
      <selection activeCell="P24" sqref="P24"/>
    </sheetView>
  </sheetViews>
  <sheetFormatPr defaultRowHeight="15" x14ac:dyDescent="0.25"/>
  <cols>
    <col min="1" max="1" width="9.140625" style="17"/>
    <col min="2" max="2" width="29.85546875" style="17" customWidth="1"/>
    <col min="3" max="3" width="12" style="17" customWidth="1"/>
    <col min="4" max="5" width="11.85546875" style="17" customWidth="1"/>
    <col min="6" max="7" width="12.42578125" style="17" customWidth="1"/>
    <col min="8" max="8" width="10.85546875" style="17" customWidth="1"/>
    <col min="9" max="16384" width="9.140625" style="17"/>
  </cols>
  <sheetData>
    <row r="1" spans="1:9" x14ac:dyDescent="0.25">
      <c r="A1" s="393" t="s">
        <v>92</v>
      </c>
      <c r="B1" s="393"/>
      <c r="C1" s="393"/>
      <c r="D1" s="393"/>
      <c r="E1" s="393"/>
      <c r="F1" s="393"/>
      <c r="G1" s="393"/>
      <c r="H1" s="239"/>
    </row>
    <row r="3" spans="1:9" ht="15.75" x14ac:dyDescent="0.25">
      <c r="A3" s="394" t="s">
        <v>1</v>
      </c>
      <c r="B3" s="396" t="s">
        <v>52</v>
      </c>
      <c r="C3" s="400" t="s">
        <v>53</v>
      </c>
      <c r="D3" s="401"/>
      <c r="E3" s="401"/>
      <c r="F3" s="401"/>
      <c r="G3" s="401"/>
      <c r="H3" s="402"/>
      <c r="I3" s="398" t="s">
        <v>54</v>
      </c>
    </row>
    <row r="4" spans="1:9" ht="16.5" thickBot="1" x14ac:dyDescent="0.3">
      <c r="A4" s="395"/>
      <c r="B4" s="397"/>
      <c r="C4" s="38">
        <v>2016</v>
      </c>
      <c r="D4" s="38">
        <v>2017</v>
      </c>
      <c r="E4" s="38">
        <v>2018</v>
      </c>
      <c r="F4" s="38">
        <v>2019</v>
      </c>
      <c r="G4" s="38">
        <v>2020</v>
      </c>
      <c r="H4" s="240">
        <v>2021</v>
      </c>
      <c r="I4" s="399"/>
    </row>
    <row r="5" spans="1:9" ht="16.5" thickTop="1" x14ac:dyDescent="0.25">
      <c r="A5" s="39">
        <v>1</v>
      </c>
      <c r="B5" s="40" t="s">
        <v>55</v>
      </c>
      <c r="C5" s="41"/>
      <c r="D5" s="41"/>
      <c r="E5" s="41"/>
      <c r="F5" s="41"/>
      <c r="G5" s="41"/>
      <c r="H5" s="41"/>
      <c r="I5" s="42"/>
    </row>
    <row r="6" spans="1:9" ht="15.75" x14ac:dyDescent="0.25">
      <c r="A6" s="38"/>
      <c r="B6" s="43" t="s">
        <v>56</v>
      </c>
      <c r="C6" s="38">
        <v>0</v>
      </c>
      <c r="D6" s="38">
        <v>0</v>
      </c>
      <c r="E6" s="38">
        <v>0</v>
      </c>
      <c r="F6" s="38">
        <v>0</v>
      </c>
      <c r="G6" s="38">
        <v>0</v>
      </c>
      <c r="H6" s="240"/>
      <c r="I6" s="44" t="s">
        <v>57</v>
      </c>
    </row>
    <row r="7" spans="1:9" ht="15.75" x14ac:dyDescent="0.25">
      <c r="A7" s="38"/>
      <c r="B7" s="43" t="s">
        <v>58</v>
      </c>
      <c r="C7" s="38">
        <v>0</v>
      </c>
      <c r="D7" s="38">
        <v>0</v>
      </c>
      <c r="E7" s="38">
        <v>0</v>
      </c>
      <c r="F7" s="38">
        <v>0</v>
      </c>
      <c r="G7" s="38">
        <v>0</v>
      </c>
      <c r="H7" s="240"/>
      <c r="I7" s="44" t="s">
        <v>57</v>
      </c>
    </row>
    <row r="8" spans="1:9" ht="15.75" x14ac:dyDescent="0.25">
      <c r="A8" s="38"/>
      <c r="B8" s="43" t="s">
        <v>59</v>
      </c>
      <c r="C8" s="71">
        <v>462.5</v>
      </c>
      <c r="D8" s="71">
        <v>454</v>
      </c>
      <c r="E8" s="71">
        <v>452</v>
      </c>
      <c r="F8" s="71">
        <v>452</v>
      </c>
      <c r="G8" s="71">
        <v>425</v>
      </c>
      <c r="H8" s="240"/>
      <c r="I8" s="44" t="s">
        <v>57</v>
      </c>
    </row>
    <row r="9" spans="1:9" ht="15.75" x14ac:dyDescent="0.25">
      <c r="A9" s="38"/>
      <c r="B9" s="43" t="s">
        <v>60</v>
      </c>
      <c r="C9" s="38">
        <v>0</v>
      </c>
      <c r="D9" s="38">
        <v>0</v>
      </c>
      <c r="E9" s="38">
        <v>0</v>
      </c>
      <c r="F9" s="38">
        <v>0</v>
      </c>
      <c r="G9" s="38">
        <v>0</v>
      </c>
      <c r="H9" s="240"/>
      <c r="I9" s="44" t="s">
        <v>57</v>
      </c>
    </row>
    <row r="10" spans="1:9" ht="15.75" x14ac:dyDescent="0.25">
      <c r="A10" s="38"/>
      <c r="B10" s="43" t="s">
        <v>61</v>
      </c>
      <c r="C10" s="38">
        <v>0</v>
      </c>
      <c r="D10" s="38">
        <v>0</v>
      </c>
      <c r="E10" s="38">
        <v>0</v>
      </c>
      <c r="F10" s="38">
        <v>0</v>
      </c>
      <c r="G10" s="38">
        <v>0</v>
      </c>
      <c r="H10" s="240"/>
      <c r="I10" s="44" t="s">
        <v>57</v>
      </c>
    </row>
    <row r="11" spans="1:9" ht="15.75" x14ac:dyDescent="0.25">
      <c r="A11" s="38"/>
      <c r="B11" s="43" t="s">
        <v>62</v>
      </c>
      <c r="C11" s="38">
        <v>0</v>
      </c>
      <c r="D11" s="38">
        <v>0</v>
      </c>
      <c r="E11" s="38">
        <v>0</v>
      </c>
      <c r="F11" s="38">
        <v>0</v>
      </c>
      <c r="G11" s="38">
        <v>0</v>
      </c>
      <c r="H11" s="240"/>
      <c r="I11" s="44" t="s">
        <v>57</v>
      </c>
    </row>
    <row r="12" spans="1:9" ht="15.75" x14ac:dyDescent="0.25">
      <c r="A12" s="38"/>
      <c r="B12" s="43" t="s">
        <v>63</v>
      </c>
      <c r="C12" s="71">
        <v>350.5</v>
      </c>
      <c r="D12" s="71">
        <v>267.5</v>
      </c>
      <c r="E12" s="71">
        <v>267</v>
      </c>
      <c r="F12" s="71">
        <v>267</v>
      </c>
      <c r="G12" s="71">
        <v>227</v>
      </c>
      <c r="H12" s="240"/>
      <c r="I12" s="44" t="s">
        <v>57</v>
      </c>
    </row>
    <row r="13" spans="1:9" ht="15.75" x14ac:dyDescent="0.25">
      <c r="A13" s="38"/>
      <c r="B13" s="43" t="s">
        <v>64</v>
      </c>
      <c r="C13" s="38">
        <v>10</v>
      </c>
      <c r="D13" s="38">
        <v>5</v>
      </c>
      <c r="E13" s="38">
        <v>5</v>
      </c>
      <c r="F13" s="38">
        <v>5</v>
      </c>
      <c r="G13" s="38">
        <v>3</v>
      </c>
      <c r="H13" s="240"/>
      <c r="I13" s="44" t="s">
        <v>57</v>
      </c>
    </row>
    <row r="14" spans="1:9" ht="15.75" x14ac:dyDescent="0.25">
      <c r="A14" s="38"/>
      <c r="B14" s="43" t="s">
        <v>65</v>
      </c>
      <c r="C14" s="38">
        <v>12</v>
      </c>
      <c r="D14" s="38">
        <v>12</v>
      </c>
      <c r="E14" s="38">
        <v>12</v>
      </c>
      <c r="F14" s="38">
        <v>12</v>
      </c>
      <c r="G14" s="38">
        <v>9</v>
      </c>
      <c r="H14" s="240"/>
      <c r="I14" s="44" t="s">
        <v>57</v>
      </c>
    </row>
    <row r="15" spans="1:9" ht="16.5" thickBot="1" x14ac:dyDescent="0.3">
      <c r="A15" s="45"/>
      <c r="B15" s="46" t="s">
        <v>66</v>
      </c>
      <c r="C15" s="45">
        <v>0</v>
      </c>
      <c r="D15" s="45">
        <v>0</v>
      </c>
      <c r="E15" s="45">
        <v>0</v>
      </c>
      <c r="F15" s="45">
        <v>0</v>
      </c>
      <c r="G15" s="45">
        <v>0</v>
      </c>
      <c r="H15" s="45"/>
      <c r="I15" s="47" t="s">
        <v>57</v>
      </c>
    </row>
    <row r="16" spans="1:9" ht="16.5" thickTop="1" x14ac:dyDescent="0.25">
      <c r="A16" s="38">
        <v>2</v>
      </c>
      <c r="B16" s="48" t="s">
        <v>67</v>
      </c>
      <c r="C16" s="38"/>
      <c r="D16" s="38"/>
      <c r="E16" s="38"/>
      <c r="F16" s="38"/>
      <c r="G16" s="38"/>
      <c r="H16" s="240"/>
      <c r="I16" s="49"/>
    </row>
    <row r="17" spans="1:14" ht="15.75" x14ac:dyDescent="0.25">
      <c r="A17" s="38"/>
      <c r="B17" s="43" t="s">
        <v>68</v>
      </c>
      <c r="C17" s="38">
        <v>0</v>
      </c>
      <c r="D17" s="38">
        <v>0</v>
      </c>
      <c r="E17" s="38">
        <v>0</v>
      </c>
      <c r="F17" s="38">
        <v>0</v>
      </c>
      <c r="G17" s="38">
        <v>0</v>
      </c>
      <c r="H17" s="240"/>
      <c r="I17" s="44" t="s">
        <v>69</v>
      </c>
    </row>
    <row r="18" spans="1:14" ht="15.75" x14ac:dyDescent="0.25">
      <c r="A18" s="38"/>
      <c r="B18" s="43" t="s">
        <v>70</v>
      </c>
      <c r="C18" s="38">
        <v>0</v>
      </c>
      <c r="D18" s="38">
        <v>0</v>
      </c>
      <c r="E18" s="38">
        <v>0</v>
      </c>
      <c r="F18" s="38">
        <v>0</v>
      </c>
      <c r="G18" s="38">
        <v>0</v>
      </c>
      <c r="H18" s="240"/>
      <c r="I18" s="44" t="s">
        <v>69</v>
      </c>
    </row>
    <row r="19" spans="1:14" ht="15.75" x14ac:dyDescent="0.25">
      <c r="A19" s="38"/>
      <c r="B19" s="43" t="s">
        <v>71</v>
      </c>
      <c r="C19" s="71">
        <v>700</v>
      </c>
      <c r="D19" s="71">
        <v>672</v>
      </c>
      <c r="E19" s="71">
        <v>682</v>
      </c>
      <c r="F19" s="71">
        <v>682</v>
      </c>
      <c r="G19" s="71">
        <v>680</v>
      </c>
      <c r="H19" s="240"/>
      <c r="I19" s="44" t="s">
        <v>69</v>
      </c>
    </row>
    <row r="20" spans="1:14" ht="15.75" x14ac:dyDescent="0.25">
      <c r="A20" s="38"/>
      <c r="B20" s="43" t="s">
        <v>72</v>
      </c>
      <c r="C20" s="38">
        <v>0</v>
      </c>
      <c r="D20" s="38">
        <v>0</v>
      </c>
      <c r="E20" s="38">
        <v>0</v>
      </c>
      <c r="F20" s="38">
        <v>0</v>
      </c>
      <c r="G20" s="38">
        <v>0</v>
      </c>
      <c r="H20" s="240"/>
      <c r="I20" s="44" t="s">
        <v>69</v>
      </c>
    </row>
    <row r="21" spans="1:14" ht="15.75" x14ac:dyDescent="0.25">
      <c r="A21" s="38"/>
      <c r="B21" s="43" t="s">
        <v>73</v>
      </c>
      <c r="C21" s="38">
        <v>0</v>
      </c>
      <c r="D21" s="38">
        <v>0</v>
      </c>
      <c r="E21" s="38">
        <v>0</v>
      </c>
      <c r="F21" s="38">
        <v>0</v>
      </c>
      <c r="G21" s="38">
        <v>0</v>
      </c>
      <c r="H21" s="240"/>
      <c r="I21" s="44" t="s">
        <v>69</v>
      </c>
    </row>
    <row r="22" spans="1:14" ht="15.75" x14ac:dyDescent="0.25">
      <c r="A22" s="38"/>
      <c r="B22" s="43" t="s">
        <v>74</v>
      </c>
      <c r="C22" s="38">
        <v>0</v>
      </c>
      <c r="D22" s="38">
        <v>0</v>
      </c>
      <c r="E22" s="38">
        <v>0</v>
      </c>
      <c r="F22" s="38">
        <v>0</v>
      </c>
      <c r="G22" s="38">
        <v>0</v>
      </c>
      <c r="H22" s="240"/>
      <c r="I22" s="44" t="s">
        <v>69</v>
      </c>
    </row>
    <row r="23" spans="1:14" ht="15.75" x14ac:dyDescent="0.25">
      <c r="A23" s="38"/>
      <c r="B23" s="43" t="s">
        <v>75</v>
      </c>
      <c r="C23" s="38">
        <v>0</v>
      </c>
      <c r="D23" s="38">
        <v>564</v>
      </c>
      <c r="E23" s="38">
        <v>591</v>
      </c>
      <c r="F23" s="38">
        <v>591</v>
      </c>
      <c r="G23" s="38">
        <v>588</v>
      </c>
      <c r="H23" s="240"/>
      <c r="I23" s="44" t="s">
        <v>69</v>
      </c>
    </row>
    <row r="24" spans="1:14" ht="15.75" x14ac:dyDescent="0.25">
      <c r="A24" s="38"/>
      <c r="B24" s="43" t="s">
        <v>76</v>
      </c>
      <c r="C24" s="38">
        <v>0</v>
      </c>
      <c r="D24" s="38">
        <v>400</v>
      </c>
      <c r="E24" s="38">
        <v>400</v>
      </c>
      <c r="F24" s="38">
        <v>400</v>
      </c>
      <c r="G24" s="38">
        <v>480</v>
      </c>
      <c r="H24" s="240"/>
      <c r="I24" s="44" t="s">
        <v>69</v>
      </c>
    </row>
    <row r="25" spans="1:14" ht="15.75" x14ac:dyDescent="0.25">
      <c r="A25" s="38"/>
      <c r="B25" s="43" t="s">
        <v>77</v>
      </c>
      <c r="C25" s="38">
        <v>0</v>
      </c>
      <c r="D25" s="38">
        <v>531</v>
      </c>
      <c r="E25" s="38">
        <v>531</v>
      </c>
      <c r="F25" s="38">
        <v>531</v>
      </c>
      <c r="G25" s="38">
        <v>549</v>
      </c>
      <c r="H25" s="240"/>
      <c r="I25" s="44" t="s">
        <v>69</v>
      </c>
    </row>
    <row r="26" spans="1:14" ht="16.5" thickBot="1" x14ac:dyDescent="0.3">
      <c r="A26" s="45"/>
      <c r="B26" s="46" t="s">
        <v>78</v>
      </c>
      <c r="C26" s="45">
        <v>0</v>
      </c>
      <c r="D26" s="45">
        <v>0</v>
      </c>
      <c r="E26" s="45">
        <v>0</v>
      </c>
      <c r="F26" s="45">
        <v>0</v>
      </c>
      <c r="G26" s="45">
        <v>0</v>
      </c>
      <c r="H26" s="45"/>
      <c r="I26" s="47" t="s">
        <v>69</v>
      </c>
    </row>
    <row r="27" spans="1:14" ht="16.5" thickTop="1" x14ac:dyDescent="0.25">
      <c r="A27" s="50"/>
      <c r="B27" s="50"/>
      <c r="C27" s="50"/>
      <c r="D27" s="50"/>
      <c r="E27" s="50"/>
      <c r="F27" s="50"/>
      <c r="G27" s="50"/>
      <c r="H27" s="254"/>
      <c r="I27" s="51"/>
    </row>
    <row r="30" spans="1:14" x14ac:dyDescent="0.25">
      <c r="A30" s="385" t="s">
        <v>198</v>
      </c>
      <c r="B30" s="385"/>
      <c r="C30" s="385"/>
      <c r="D30" s="385"/>
      <c r="E30" s="385"/>
      <c r="F30" s="385"/>
      <c r="G30" s="385"/>
      <c r="H30" s="385"/>
      <c r="I30" s="385"/>
      <c r="J30" s="385"/>
      <c r="K30" s="385"/>
      <c r="L30" s="385"/>
      <c r="M30" s="385"/>
      <c r="N30" s="385"/>
    </row>
    <row r="31" spans="1:14" x14ac:dyDescent="0.25">
      <c r="A31" s="379" t="s">
        <v>1</v>
      </c>
      <c r="B31" s="379" t="s">
        <v>197</v>
      </c>
      <c r="C31" s="389" t="s">
        <v>199</v>
      </c>
      <c r="D31" s="390"/>
      <c r="E31" s="390"/>
      <c r="F31" s="390"/>
      <c r="G31" s="390"/>
      <c r="H31" s="391"/>
      <c r="I31" s="389" t="s">
        <v>200</v>
      </c>
      <c r="J31" s="390"/>
      <c r="K31" s="390"/>
      <c r="L31" s="390"/>
      <c r="M31" s="390"/>
      <c r="N31" s="391"/>
    </row>
    <row r="32" spans="1:14" ht="15.75" thickBot="1" x14ac:dyDescent="0.3">
      <c r="A32" s="381"/>
      <c r="B32" s="381"/>
      <c r="C32" s="126">
        <v>2016</v>
      </c>
      <c r="D32" s="126">
        <v>2017</v>
      </c>
      <c r="E32" s="126">
        <v>2018</v>
      </c>
      <c r="F32" s="126">
        <v>2019</v>
      </c>
      <c r="G32" s="126">
        <v>2000</v>
      </c>
      <c r="H32" s="238">
        <v>2021</v>
      </c>
      <c r="I32" s="114">
        <v>2016</v>
      </c>
      <c r="J32" s="114">
        <v>2017</v>
      </c>
      <c r="K32" s="114">
        <v>2018</v>
      </c>
      <c r="L32" s="114">
        <v>2019</v>
      </c>
      <c r="M32" s="114">
        <v>2020</v>
      </c>
      <c r="N32" s="114">
        <v>2021</v>
      </c>
    </row>
    <row r="33" spans="1:14" ht="15.75" x14ac:dyDescent="0.25">
      <c r="A33" s="130">
        <v>1</v>
      </c>
      <c r="B33" s="131" t="s">
        <v>201</v>
      </c>
      <c r="C33" s="132">
        <v>462.5</v>
      </c>
      <c r="D33" s="132">
        <v>454</v>
      </c>
      <c r="E33" s="132">
        <v>452</v>
      </c>
      <c r="F33" s="132">
        <v>452</v>
      </c>
      <c r="G33" s="132">
        <v>425</v>
      </c>
      <c r="H33" s="132">
        <v>451</v>
      </c>
      <c r="I33" s="132">
        <v>700</v>
      </c>
      <c r="J33" s="132">
        <v>672</v>
      </c>
      <c r="K33" s="132">
        <v>682</v>
      </c>
      <c r="L33" s="132">
        <v>682</v>
      </c>
      <c r="M33" s="132">
        <v>680</v>
      </c>
      <c r="N33" s="132">
        <v>274.26</v>
      </c>
    </row>
    <row r="34" spans="1:14" ht="15.75" x14ac:dyDescent="0.25">
      <c r="A34" s="133">
        <v>2</v>
      </c>
      <c r="B34" s="134" t="s">
        <v>202</v>
      </c>
      <c r="C34" s="127">
        <v>350.5</v>
      </c>
      <c r="D34" s="127">
        <v>267.5</v>
      </c>
      <c r="E34" s="127">
        <v>267</v>
      </c>
      <c r="F34" s="127">
        <v>267</v>
      </c>
      <c r="G34" s="127">
        <v>227</v>
      </c>
      <c r="H34" s="240">
        <v>214</v>
      </c>
      <c r="I34" s="127">
        <v>0</v>
      </c>
      <c r="J34" s="127">
        <v>564</v>
      </c>
      <c r="K34" s="127">
        <v>591</v>
      </c>
      <c r="L34" s="127">
        <v>591</v>
      </c>
      <c r="M34" s="240">
        <v>588</v>
      </c>
      <c r="N34" s="127">
        <v>52.15</v>
      </c>
    </row>
    <row r="35" spans="1:14" ht="15.75" x14ac:dyDescent="0.25">
      <c r="A35" s="133">
        <v>3</v>
      </c>
      <c r="B35" s="134" t="s">
        <v>203</v>
      </c>
      <c r="C35" s="127">
        <v>10</v>
      </c>
      <c r="D35" s="127">
        <v>5</v>
      </c>
      <c r="E35" s="127">
        <v>5</v>
      </c>
      <c r="F35" s="127">
        <v>5</v>
      </c>
      <c r="G35" s="127">
        <v>3</v>
      </c>
      <c r="H35" s="240">
        <v>5</v>
      </c>
      <c r="I35" s="135"/>
      <c r="J35" s="127">
        <v>400</v>
      </c>
      <c r="K35" s="127">
        <v>400</v>
      </c>
      <c r="L35" s="127">
        <v>400</v>
      </c>
      <c r="M35" s="240">
        <v>480</v>
      </c>
      <c r="N35" s="127">
        <v>1.46</v>
      </c>
    </row>
    <row r="36" spans="1:14" x14ac:dyDescent="0.25">
      <c r="A36" s="133">
        <v>4</v>
      </c>
      <c r="B36" s="134" t="s">
        <v>204</v>
      </c>
      <c r="C36" s="136">
        <v>74</v>
      </c>
      <c r="D36" s="136">
        <v>265</v>
      </c>
      <c r="E36" s="136">
        <v>270</v>
      </c>
      <c r="F36" s="136">
        <v>271</v>
      </c>
      <c r="G36" s="136">
        <v>271</v>
      </c>
      <c r="H36" s="136">
        <v>274</v>
      </c>
      <c r="I36" s="136">
        <v>1182</v>
      </c>
      <c r="J36" s="136">
        <v>1180</v>
      </c>
      <c r="K36" s="136">
        <v>1182</v>
      </c>
      <c r="L36" s="136">
        <v>1182</v>
      </c>
      <c r="M36" s="136">
        <v>1182</v>
      </c>
      <c r="N36" s="136">
        <v>0.55000000000000004</v>
      </c>
    </row>
    <row r="37" spans="1:14" ht="15.75" x14ac:dyDescent="0.25">
      <c r="A37" s="101">
        <v>5</v>
      </c>
      <c r="B37" s="102" t="s">
        <v>205</v>
      </c>
      <c r="C37" s="115">
        <v>12</v>
      </c>
      <c r="D37" s="115">
        <v>12</v>
      </c>
      <c r="E37" s="115">
        <v>12</v>
      </c>
      <c r="F37" s="115">
        <v>12</v>
      </c>
      <c r="G37" s="115">
        <v>9</v>
      </c>
      <c r="H37" s="115">
        <v>9</v>
      </c>
      <c r="I37" s="103"/>
      <c r="J37" s="115">
        <v>531</v>
      </c>
      <c r="K37" s="115">
        <v>531</v>
      </c>
      <c r="L37" s="115">
        <v>531</v>
      </c>
      <c r="M37" s="115">
        <v>549</v>
      </c>
      <c r="N37" s="115">
        <v>0.218</v>
      </c>
    </row>
    <row r="39" spans="1:14" x14ac:dyDescent="0.25">
      <c r="A39" s="14" t="s">
        <v>263</v>
      </c>
      <c r="B39" s="14" t="s">
        <v>267</v>
      </c>
    </row>
  </sheetData>
  <mergeCells count="10">
    <mergeCell ref="A30:N30"/>
    <mergeCell ref="A31:A32"/>
    <mergeCell ref="B31:B32"/>
    <mergeCell ref="I31:N31"/>
    <mergeCell ref="C31:H31"/>
    <mergeCell ref="A1:G1"/>
    <mergeCell ref="A3:A4"/>
    <mergeCell ref="B3:B4"/>
    <mergeCell ref="I3:I4"/>
    <mergeCell ref="C3:H3"/>
  </mergeCells>
  <pageMargins left="0.7" right="0.7" top="0.75" bottom="0.75" header="0.3" footer="0.3"/>
  <pageSetup paperSize="9" orientation="portrait" horizontalDpi="4294967293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H35"/>
  <sheetViews>
    <sheetView zoomScale="80" zoomScaleNormal="80" workbookViewId="0">
      <selection activeCell="I5" sqref="I5"/>
    </sheetView>
  </sheetViews>
  <sheetFormatPr defaultRowHeight="15" x14ac:dyDescent="0.25"/>
  <cols>
    <col min="1" max="1" width="5.7109375" bestFit="1" customWidth="1"/>
    <col min="2" max="2" width="14" bestFit="1" customWidth="1"/>
    <col min="3" max="7" width="11.85546875" bestFit="1" customWidth="1"/>
    <col min="8" max="9" width="11.42578125" customWidth="1"/>
    <col min="10" max="11" width="9.140625" bestFit="1" customWidth="1"/>
    <col min="12" max="13" width="9.5703125" bestFit="1" customWidth="1"/>
    <col min="14" max="14" width="9.140625" bestFit="1" customWidth="1"/>
    <col min="15" max="16" width="11" customWidth="1"/>
    <col min="17" max="18" width="19.140625" bestFit="1" customWidth="1"/>
    <col min="19" max="19" width="18.85546875" bestFit="1" customWidth="1"/>
    <col min="20" max="20" width="20.42578125" bestFit="1" customWidth="1"/>
    <col min="21" max="21" width="20" bestFit="1" customWidth="1"/>
    <col min="22" max="22" width="17.42578125" customWidth="1"/>
    <col min="23" max="24" width="9.140625" bestFit="1" customWidth="1"/>
    <col min="25" max="26" width="9.5703125" bestFit="1" customWidth="1"/>
    <col min="27" max="27" width="8.42578125" bestFit="1" customWidth="1"/>
    <col min="28" max="28" width="8.28515625" customWidth="1"/>
    <col min="29" max="30" width="18" bestFit="1" customWidth="1"/>
    <col min="31" max="33" width="17.5703125" bestFit="1" customWidth="1"/>
    <col min="34" max="34" width="17.5703125" customWidth="1"/>
    <col min="259" max="259" width="6.5703125" customWidth="1"/>
    <col min="260" max="260" width="25.7109375" customWidth="1"/>
    <col min="261" max="261" width="9.42578125" customWidth="1"/>
    <col min="262" max="262" width="13.5703125" customWidth="1"/>
    <col min="263" max="263" width="7.42578125" customWidth="1"/>
    <col min="264" max="264" width="10.140625" customWidth="1"/>
    <col min="265" max="265" width="10.28515625" customWidth="1"/>
    <col min="266" max="266" width="10.42578125" customWidth="1"/>
    <col min="267" max="267" width="14.85546875" customWidth="1"/>
    <col min="268" max="268" width="14" customWidth="1"/>
    <col min="269" max="269" width="10.7109375" customWidth="1"/>
    <col min="270" max="270" width="9.42578125" customWidth="1"/>
    <col min="271" max="271" width="10.140625" customWidth="1"/>
    <col min="272" max="272" width="9.42578125" customWidth="1"/>
    <col min="273" max="273" width="10.7109375" customWidth="1"/>
    <col min="274" max="274" width="8.7109375" customWidth="1"/>
    <col min="275" max="275" width="9.28515625" customWidth="1"/>
    <col min="276" max="276" width="6.140625" customWidth="1"/>
    <col min="278" max="278" width="14.85546875" bestFit="1" customWidth="1"/>
    <col min="279" max="279" width="13" bestFit="1" customWidth="1"/>
    <col min="280" max="280" width="19.7109375" customWidth="1"/>
    <col min="515" max="515" width="6.5703125" customWidth="1"/>
    <col min="516" max="516" width="25.7109375" customWidth="1"/>
    <col min="517" max="517" width="9.42578125" customWidth="1"/>
    <col min="518" max="518" width="13.5703125" customWidth="1"/>
    <col min="519" max="519" width="7.42578125" customWidth="1"/>
    <col min="520" max="520" width="10.140625" customWidth="1"/>
    <col min="521" max="521" width="10.28515625" customWidth="1"/>
    <col min="522" max="522" width="10.42578125" customWidth="1"/>
    <col min="523" max="523" width="14.85546875" customWidth="1"/>
    <col min="524" max="524" width="14" customWidth="1"/>
    <col min="525" max="525" width="10.7109375" customWidth="1"/>
    <col min="526" max="526" width="9.42578125" customWidth="1"/>
    <col min="527" max="527" width="10.140625" customWidth="1"/>
    <col min="528" max="528" width="9.42578125" customWidth="1"/>
    <col min="529" max="529" width="10.7109375" customWidth="1"/>
    <col min="530" max="530" width="8.7109375" customWidth="1"/>
    <col min="531" max="531" width="9.28515625" customWidth="1"/>
    <col min="532" max="532" width="6.140625" customWidth="1"/>
    <col min="534" max="534" width="14.85546875" bestFit="1" customWidth="1"/>
    <col min="535" max="535" width="13" bestFit="1" customWidth="1"/>
    <col min="536" max="536" width="19.7109375" customWidth="1"/>
    <col min="771" max="771" width="6.5703125" customWidth="1"/>
    <col min="772" max="772" width="25.7109375" customWidth="1"/>
    <col min="773" max="773" width="9.42578125" customWidth="1"/>
    <col min="774" max="774" width="13.5703125" customWidth="1"/>
    <col min="775" max="775" width="7.42578125" customWidth="1"/>
    <col min="776" max="776" width="10.140625" customWidth="1"/>
    <col min="777" max="777" width="10.28515625" customWidth="1"/>
    <col min="778" max="778" width="10.42578125" customWidth="1"/>
    <col min="779" max="779" width="14.85546875" customWidth="1"/>
    <col min="780" max="780" width="14" customWidth="1"/>
    <col min="781" max="781" width="10.7109375" customWidth="1"/>
    <col min="782" max="782" width="9.42578125" customWidth="1"/>
    <col min="783" max="783" width="10.140625" customWidth="1"/>
    <col min="784" max="784" width="9.42578125" customWidth="1"/>
    <col min="785" max="785" width="10.7109375" customWidth="1"/>
    <col min="786" max="786" width="8.7109375" customWidth="1"/>
    <col min="787" max="787" width="9.28515625" customWidth="1"/>
    <col min="788" max="788" width="6.140625" customWidth="1"/>
    <col min="790" max="790" width="14.85546875" bestFit="1" customWidth="1"/>
    <col min="791" max="791" width="13" bestFit="1" customWidth="1"/>
    <col min="792" max="792" width="19.7109375" customWidth="1"/>
    <col min="1027" max="1027" width="6.5703125" customWidth="1"/>
    <col min="1028" max="1028" width="25.7109375" customWidth="1"/>
    <col min="1029" max="1029" width="9.42578125" customWidth="1"/>
    <col min="1030" max="1030" width="13.5703125" customWidth="1"/>
    <col min="1031" max="1031" width="7.42578125" customWidth="1"/>
    <col min="1032" max="1032" width="10.140625" customWidth="1"/>
    <col min="1033" max="1033" width="10.28515625" customWidth="1"/>
    <col min="1034" max="1034" width="10.42578125" customWidth="1"/>
    <col min="1035" max="1035" width="14.85546875" customWidth="1"/>
    <col min="1036" max="1036" width="14" customWidth="1"/>
    <col min="1037" max="1037" width="10.7109375" customWidth="1"/>
    <col min="1038" max="1038" width="9.42578125" customWidth="1"/>
    <col min="1039" max="1039" width="10.140625" customWidth="1"/>
    <col min="1040" max="1040" width="9.42578125" customWidth="1"/>
    <col min="1041" max="1041" width="10.7109375" customWidth="1"/>
    <col min="1042" max="1042" width="8.7109375" customWidth="1"/>
    <col min="1043" max="1043" width="9.28515625" customWidth="1"/>
    <col min="1044" max="1044" width="6.140625" customWidth="1"/>
    <col min="1046" max="1046" width="14.85546875" bestFit="1" customWidth="1"/>
    <col min="1047" max="1047" width="13" bestFit="1" customWidth="1"/>
    <col min="1048" max="1048" width="19.7109375" customWidth="1"/>
    <col min="1283" max="1283" width="6.5703125" customWidth="1"/>
    <col min="1284" max="1284" width="25.7109375" customWidth="1"/>
    <col min="1285" max="1285" width="9.42578125" customWidth="1"/>
    <col min="1286" max="1286" width="13.5703125" customWidth="1"/>
    <col min="1287" max="1287" width="7.42578125" customWidth="1"/>
    <col min="1288" max="1288" width="10.140625" customWidth="1"/>
    <col min="1289" max="1289" width="10.28515625" customWidth="1"/>
    <col min="1290" max="1290" width="10.42578125" customWidth="1"/>
    <col min="1291" max="1291" width="14.85546875" customWidth="1"/>
    <col min="1292" max="1292" width="14" customWidth="1"/>
    <col min="1293" max="1293" width="10.7109375" customWidth="1"/>
    <col min="1294" max="1294" width="9.42578125" customWidth="1"/>
    <col min="1295" max="1295" width="10.140625" customWidth="1"/>
    <col min="1296" max="1296" width="9.42578125" customWidth="1"/>
    <col min="1297" max="1297" width="10.7109375" customWidth="1"/>
    <col min="1298" max="1298" width="8.7109375" customWidth="1"/>
    <col min="1299" max="1299" width="9.28515625" customWidth="1"/>
    <col min="1300" max="1300" width="6.140625" customWidth="1"/>
    <col min="1302" max="1302" width="14.85546875" bestFit="1" customWidth="1"/>
    <col min="1303" max="1303" width="13" bestFit="1" customWidth="1"/>
    <col min="1304" max="1304" width="19.7109375" customWidth="1"/>
    <col min="1539" max="1539" width="6.5703125" customWidth="1"/>
    <col min="1540" max="1540" width="25.7109375" customWidth="1"/>
    <col min="1541" max="1541" width="9.42578125" customWidth="1"/>
    <col min="1542" max="1542" width="13.5703125" customWidth="1"/>
    <col min="1543" max="1543" width="7.42578125" customWidth="1"/>
    <col min="1544" max="1544" width="10.140625" customWidth="1"/>
    <col min="1545" max="1545" width="10.28515625" customWidth="1"/>
    <col min="1546" max="1546" width="10.42578125" customWidth="1"/>
    <col min="1547" max="1547" width="14.85546875" customWidth="1"/>
    <col min="1548" max="1548" width="14" customWidth="1"/>
    <col min="1549" max="1549" width="10.7109375" customWidth="1"/>
    <col min="1550" max="1550" width="9.42578125" customWidth="1"/>
    <col min="1551" max="1551" width="10.140625" customWidth="1"/>
    <col min="1552" max="1552" width="9.42578125" customWidth="1"/>
    <col min="1553" max="1553" width="10.7109375" customWidth="1"/>
    <col min="1554" max="1554" width="8.7109375" customWidth="1"/>
    <col min="1555" max="1555" width="9.28515625" customWidth="1"/>
    <col min="1556" max="1556" width="6.140625" customWidth="1"/>
    <col min="1558" max="1558" width="14.85546875" bestFit="1" customWidth="1"/>
    <col min="1559" max="1559" width="13" bestFit="1" customWidth="1"/>
    <col min="1560" max="1560" width="19.7109375" customWidth="1"/>
    <col min="1795" max="1795" width="6.5703125" customWidth="1"/>
    <col min="1796" max="1796" width="25.7109375" customWidth="1"/>
    <col min="1797" max="1797" width="9.42578125" customWidth="1"/>
    <col min="1798" max="1798" width="13.5703125" customWidth="1"/>
    <col min="1799" max="1799" width="7.42578125" customWidth="1"/>
    <col min="1800" max="1800" width="10.140625" customWidth="1"/>
    <col min="1801" max="1801" width="10.28515625" customWidth="1"/>
    <col min="1802" max="1802" width="10.42578125" customWidth="1"/>
    <col min="1803" max="1803" width="14.85546875" customWidth="1"/>
    <col min="1804" max="1804" width="14" customWidth="1"/>
    <col min="1805" max="1805" width="10.7109375" customWidth="1"/>
    <col min="1806" max="1806" width="9.42578125" customWidth="1"/>
    <col min="1807" max="1807" width="10.140625" customWidth="1"/>
    <col min="1808" max="1808" width="9.42578125" customWidth="1"/>
    <col min="1809" max="1809" width="10.7109375" customWidth="1"/>
    <col min="1810" max="1810" width="8.7109375" customWidth="1"/>
    <col min="1811" max="1811" width="9.28515625" customWidth="1"/>
    <col min="1812" max="1812" width="6.140625" customWidth="1"/>
    <col min="1814" max="1814" width="14.85546875" bestFit="1" customWidth="1"/>
    <col min="1815" max="1815" width="13" bestFit="1" customWidth="1"/>
    <col min="1816" max="1816" width="19.7109375" customWidth="1"/>
    <col min="2051" max="2051" width="6.5703125" customWidth="1"/>
    <col min="2052" max="2052" width="25.7109375" customWidth="1"/>
    <col min="2053" max="2053" width="9.42578125" customWidth="1"/>
    <col min="2054" max="2054" width="13.5703125" customWidth="1"/>
    <col min="2055" max="2055" width="7.42578125" customWidth="1"/>
    <col min="2056" max="2056" width="10.140625" customWidth="1"/>
    <col min="2057" max="2057" width="10.28515625" customWidth="1"/>
    <col min="2058" max="2058" width="10.42578125" customWidth="1"/>
    <col min="2059" max="2059" width="14.85546875" customWidth="1"/>
    <col min="2060" max="2060" width="14" customWidth="1"/>
    <col min="2061" max="2061" width="10.7109375" customWidth="1"/>
    <col min="2062" max="2062" width="9.42578125" customWidth="1"/>
    <col min="2063" max="2063" width="10.140625" customWidth="1"/>
    <col min="2064" max="2064" width="9.42578125" customWidth="1"/>
    <col min="2065" max="2065" width="10.7109375" customWidth="1"/>
    <col min="2066" max="2066" width="8.7109375" customWidth="1"/>
    <col min="2067" max="2067" width="9.28515625" customWidth="1"/>
    <col min="2068" max="2068" width="6.140625" customWidth="1"/>
    <col min="2070" max="2070" width="14.85546875" bestFit="1" customWidth="1"/>
    <col min="2071" max="2071" width="13" bestFit="1" customWidth="1"/>
    <col min="2072" max="2072" width="19.7109375" customWidth="1"/>
    <col min="2307" max="2307" width="6.5703125" customWidth="1"/>
    <col min="2308" max="2308" width="25.7109375" customWidth="1"/>
    <col min="2309" max="2309" width="9.42578125" customWidth="1"/>
    <col min="2310" max="2310" width="13.5703125" customWidth="1"/>
    <col min="2311" max="2311" width="7.42578125" customWidth="1"/>
    <col min="2312" max="2312" width="10.140625" customWidth="1"/>
    <col min="2313" max="2313" width="10.28515625" customWidth="1"/>
    <col min="2314" max="2314" width="10.42578125" customWidth="1"/>
    <col min="2315" max="2315" width="14.85546875" customWidth="1"/>
    <col min="2316" max="2316" width="14" customWidth="1"/>
    <col min="2317" max="2317" width="10.7109375" customWidth="1"/>
    <col min="2318" max="2318" width="9.42578125" customWidth="1"/>
    <col min="2319" max="2319" width="10.140625" customWidth="1"/>
    <col min="2320" max="2320" width="9.42578125" customWidth="1"/>
    <col min="2321" max="2321" width="10.7109375" customWidth="1"/>
    <col min="2322" max="2322" width="8.7109375" customWidth="1"/>
    <col min="2323" max="2323" width="9.28515625" customWidth="1"/>
    <col min="2324" max="2324" width="6.140625" customWidth="1"/>
    <col min="2326" max="2326" width="14.85546875" bestFit="1" customWidth="1"/>
    <col min="2327" max="2327" width="13" bestFit="1" customWidth="1"/>
    <col min="2328" max="2328" width="19.7109375" customWidth="1"/>
    <col min="2563" max="2563" width="6.5703125" customWidth="1"/>
    <col min="2564" max="2564" width="25.7109375" customWidth="1"/>
    <col min="2565" max="2565" width="9.42578125" customWidth="1"/>
    <col min="2566" max="2566" width="13.5703125" customWidth="1"/>
    <col min="2567" max="2567" width="7.42578125" customWidth="1"/>
    <col min="2568" max="2568" width="10.140625" customWidth="1"/>
    <col min="2569" max="2569" width="10.28515625" customWidth="1"/>
    <col min="2570" max="2570" width="10.42578125" customWidth="1"/>
    <col min="2571" max="2571" width="14.85546875" customWidth="1"/>
    <col min="2572" max="2572" width="14" customWidth="1"/>
    <col min="2573" max="2573" width="10.7109375" customWidth="1"/>
    <col min="2574" max="2574" width="9.42578125" customWidth="1"/>
    <col min="2575" max="2575" width="10.140625" customWidth="1"/>
    <col min="2576" max="2576" width="9.42578125" customWidth="1"/>
    <col min="2577" max="2577" width="10.7109375" customWidth="1"/>
    <col min="2578" max="2578" width="8.7109375" customWidth="1"/>
    <col min="2579" max="2579" width="9.28515625" customWidth="1"/>
    <col min="2580" max="2580" width="6.140625" customWidth="1"/>
    <col min="2582" max="2582" width="14.85546875" bestFit="1" customWidth="1"/>
    <col min="2583" max="2583" width="13" bestFit="1" customWidth="1"/>
    <col min="2584" max="2584" width="19.7109375" customWidth="1"/>
    <col min="2819" max="2819" width="6.5703125" customWidth="1"/>
    <col min="2820" max="2820" width="25.7109375" customWidth="1"/>
    <col min="2821" max="2821" width="9.42578125" customWidth="1"/>
    <col min="2822" max="2822" width="13.5703125" customWidth="1"/>
    <col min="2823" max="2823" width="7.42578125" customWidth="1"/>
    <col min="2824" max="2824" width="10.140625" customWidth="1"/>
    <col min="2825" max="2825" width="10.28515625" customWidth="1"/>
    <col min="2826" max="2826" width="10.42578125" customWidth="1"/>
    <col min="2827" max="2827" width="14.85546875" customWidth="1"/>
    <col min="2828" max="2828" width="14" customWidth="1"/>
    <col min="2829" max="2829" width="10.7109375" customWidth="1"/>
    <col min="2830" max="2830" width="9.42578125" customWidth="1"/>
    <col min="2831" max="2831" width="10.140625" customWidth="1"/>
    <col min="2832" max="2832" width="9.42578125" customWidth="1"/>
    <col min="2833" max="2833" width="10.7109375" customWidth="1"/>
    <col min="2834" max="2834" width="8.7109375" customWidth="1"/>
    <col min="2835" max="2835" width="9.28515625" customWidth="1"/>
    <col min="2836" max="2836" width="6.140625" customWidth="1"/>
    <col min="2838" max="2838" width="14.85546875" bestFit="1" customWidth="1"/>
    <col min="2839" max="2839" width="13" bestFit="1" customWidth="1"/>
    <col min="2840" max="2840" width="19.7109375" customWidth="1"/>
    <col min="3075" max="3075" width="6.5703125" customWidth="1"/>
    <col min="3076" max="3076" width="25.7109375" customWidth="1"/>
    <col min="3077" max="3077" width="9.42578125" customWidth="1"/>
    <col min="3078" max="3078" width="13.5703125" customWidth="1"/>
    <col min="3079" max="3079" width="7.42578125" customWidth="1"/>
    <col min="3080" max="3080" width="10.140625" customWidth="1"/>
    <col min="3081" max="3081" width="10.28515625" customWidth="1"/>
    <col min="3082" max="3082" width="10.42578125" customWidth="1"/>
    <col min="3083" max="3083" width="14.85546875" customWidth="1"/>
    <col min="3084" max="3084" width="14" customWidth="1"/>
    <col min="3085" max="3085" width="10.7109375" customWidth="1"/>
    <col min="3086" max="3086" width="9.42578125" customWidth="1"/>
    <col min="3087" max="3087" width="10.140625" customWidth="1"/>
    <col min="3088" max="3088" width="9.42578125" customWidth="1"/>
    <col min="3089" max="3089" width="10.7109375" customWidth="1"/>
    <col min="3090" max="3090" width="8.7109375" customWidth="1"/>
    <col min="3091" max="3091" width="9.28515625" customWidth="1"/>
    <col min="3092" max="3092" width="6.140625" customWidth="1"/>
    <col min="3094" max="3094" width="14.85546875" bestFit="1" customWidth="1"/>
    <col min="3095" max="3095" width="13" bestFit="1" customWidth="1"/>
    <col min="3096" max="3096" width="19.7109375" customWidth="1"/>
    <col min="3331" max="3331" width="6.5703125" customWidth="1"/>
    <col min="3332" max="3332" width="25.7109375" customWidth="1"/>
    <col min="3333" max="3333" width="9.42578125" customWidth="1"/>
    <col min="3334" max="3334" width="13.5703125" customWidth="1"/>
    <col min="3335" max="3335" width="7.42578125" customWidth="1"/>
    <col min="3336" max="3336" width="10.140625" customWidth="1"/>
    <col min="3337" max="3337" width="10.28515625" customWidth="1"/>
    <col min="3338" max="3338" width="10.42578125" customWidth="1"/>
    <col min="3339" max="3339" width="14.85546875" customWidth="1"/>
    <col min="3340" max="3340" width="14" customWidth="1"/>
    <col min="3341" max="3341" width="10.7109375" customWidth="1"/>
    <col min="3342" max="3342" width="9.42578125" customWidth="1"/>
    <col min="3343" max="3343" width="10.140625" customWidth="1"/>
    <col min="3344" max="3344" width="9.42578125" customWidth="1"/>
    <col min="3345" max="3345" width="10.7109375" customWidth="1"/>
    <col min="3346" max="3346" width="8.7109375" customWidth="1"/>
    <col min="3347" max="3347" width="9.28515625" customWidth="1"/>
    <col min="3348" max="3348" width="6.140625" customWidth="1"/>
    <col min="3350" max="3350" width="14.85546875" bestFit="1" customWidth="1"/>
    <col min="3351" max="3351" width="13" bestFit="1" customWidth="1"/>
    <col min="3352" max="3352" width="19.7109375" customWidth="1"/>
    <col min="3587" max="3587" width="6.5703125" customWidth="1"/>
    <col min="3588" max="3588" width="25.7109375" customWidth="1"/>
    <col min="3589" max="3589" width="9.42578125" customWidth="1"/>
    <col min="3590" max="3590" width="13.5703125" customWidth="1"/>
    <col min="3591" max="3591" width="7.42578125" customWidth="1"/>
    <col min="3592" max="3592" width="10.140625" customWidth="1"/>
    <col min="3593" max="3593" width="10.28515625" customWidth="1"/>
    <col min="3594" max="3594" width="10.42578125" customWidth="1"/>
    <col min="3595" max="3595" width="14.85546875" customWidth="1"/>
    <col min="3596" max="3596" width="14" customWidth="1"/>
    <col min="3597" max="3597" width="10.7109375" customWidth="1"/>
    <col min="3598" max="3598" width="9.42578125" customWidth="1"/>
    <col min="3599" max="3599" width="10.140625" customWidth="1"/>
    <col min="3600" max="3600" width="9.42578125" customWidth="1"/>
    <col min="3601" max="3601" width="10.7109375" customWidth="1"/>
    <col min="3602" max="3602" width="8.7109375" customWidth="1"/>
    <col min="3603" max="3603" width="9.28515625" customWidth="1"/>
    <col min="3604" max="3604" width="6.140625" customWidth="1"/>
    <col min="3606" max="3606" width="14.85546875" bestFit="1" customWidth="1"/>
    <col min="3607" max="3607" width="13" bestFit="1" customWidth="1"/>
    <col min="3608" max="3608" width="19.7109375" customWidth="1"/>
    <col min="3843" max="3843" width="6.5703125" customWidth="1"/>
    <col min="3844" max="3844" width="25.7109375" customWidth="1"/>
    <col min="3845" max="3845" width="9.42578125" customWidth="1"/>
    <col min="3846" max="3846" width="13.5703125" customWidth="1"/>
    <col min="3847" max="3847" width="7.42578125" customWidth="1"/>
    <col min="3848" max="3848" width="10.140625" customWidth="1"/>
    <col min="3849" max="3849" width="10.28515625" customWidth="1"/>
    <col min="3850" max="3850" width="10.42578125" customWidth="1"/>
    <col min="3851" max="3851" width="14.85546875" customWidth="1"/>
    <col min="3852" max="3852" width="14" customWidth="1"/>
    <col min="3853" max="3853" width="10.7109375" customWidth="1"/>
    <col min="3854" max="3854" width="9.42578125" customWidth="1"/>
    <col min="3855" max="3855" width="10.140625" customWidth="1"/>
    <col min="3856" max="3856" width="9.42578125" customWidth="1"/>
    <col min="3857" max="3857" width="10.7109375" customWidth="1"/>
    <col min="3858" max="3858" width="8.7109375" customWidth="1"/>
    <col min="3859" max="3859" width="9.28515625" customWidth="1"/>
    <col min="3860" max="3860" width="6.140625" customWidth="1"/>
    <col min="3862" max="3862" width="14.85546875" bestFit="1" customWidth="1"/>
    <col min="3863" max="3863" width="13" bestFit="1" customWidth="1"/>
    <col min="3864" max="3864" width="19.7109375" customWidth="1"/>
    <col min="4099" max="4099" width="6.5703125" customWidth="1"/>
    <col min="4100" max="4100" width="25.7109375" customWidth="1"/>
    <col min="4101" max="4101" width="9.42578125" customWidth="1"/>
    <col min="4102" max="4102" width="13.5703125" customWidth="1"/>
    <col min="4103" max="4103" width="7.42578125" customWidth="1"/>
    <col min="4104" max="4104" width="10.140625" customWidth="1"/>
    <col min="4105" max="4105" width="10.28515625" customWidth="1"/>
    <col min="4106" max="4106" width="10.42578125" customWidth="1"/>
    <col min="4107" max="4107" width="14.85546875" customWidth="1"/>
    <col min="4108" max="4108" width="14" customWidth="1"/>
    <col min="4109" max="4109" width="10.7109375" customWidth="1"/>
    <col min="4110" max="4110" width="9.42578125" customWidth="1"/>
    <col min="4111" max="4111" width="10.140625" customWidth="1"/>
    <col min="4112" max="4112" width="9.42578125" customWidth="1"/>
    <col min="4113" max="4113" width="10.7109375" customWidth="1"/>
    <col min="4114" max="4114" width="8.7109375" customWidth="1"/>
    <col min="4115" max="4115" width="9.28515625" customWidth="1"/>
    <col min="4116" max="4116" width="6.140625" customWidth="1"/>
    <col min="4118" max="4118" width="14.85546875" bestFit="1" customWidth="1"/>
    <col min="4119" max="4119" width="13" bestFit="1" customWidth="1"/>
    <col min="4120" max="4120" width="19.7109375" customWidth="1"/>
    <col min="4355" max="4355" width="6.5703125" customWidth="1"/>
    <col min="4356" max="4356" width="25.7109375" customWidth="1"/>
    <col min="4357" max="4357" width="9.42578125" customWidth="1"/>
    <col min="4358" max="4358" width="13.5703125" customWidth="1"/>
    <col min="4359" max="4359" width="7.42578125" customWidth="1"/>
    <col min="4360" max="4360" width="10.140625" customWidth="1"/>
    <col min="4361" max="4361" width="10.28515625" customWidth="1"/>
    <col min="4362" max="4362" width="10.42578125" customWidth="1"/>
    <col min="4363" max="4363" width="14.85546875" customWidth="1"/>
    <col min="4364" max="4364" width="14" customWidth="1"/>
    <col min="4365" max="4365" width="10.7109375" customWidth="1"/>
    <col min="4366" max="4366" width="9.42578125" customWidth="1"/>
    <col min="4367" max="4367" width="10.140625" customWidth="1"/>
    <col min="4368" max="4368" width="9.42578125" customWidth="1"/>
    <col min="4369" max="4369" width="10.7109375" customWidth="1"/>
    <col min="4370" max="4370" width="8.7109375" customWidth="1"/>
    <col min="4371" max="4371" width="9.28515625" customWidth="1"/>
    <col min="4372" max="4372" width="6.140625" customWidth="1"/>
    <col min="4374" max="4374" width="14.85546875" bestFit="1" customWidth="1"/>
    <col min="4375" max="4375" width="13" bestFit="1" customWidth="1"/>
    <col min="4376" max="4376" width="19.7109375" customWidth="1"/>
    <col min="4611" max="4611" width="6.5703125" customWidth="1"/>
    <col min="4612" max="4612" width="25.7109375" customWidth="1"/>
    <col min="4613" max="4613" width="9.42578125" customWidth="1"/>
    <col min="4614" max="4614" width="13.5703125" customWidth="1"/>
    <col min="4615" max="4615" width="7.42578125" customWidth="1"/>
    <col min="4616" max="4616" width="10.140625" customWidth="1"/>
    <col min="4617" max="4617" width="10.28515625" customWidth="1"/>
    <col min="4618" max="4618" width="10.42578125" customWidth="1"/>
    <col min="4619" max="4619" width="14.85546875" customWidth="1"/>
    <col min="4620" max="4620" width="14" customWidth="1"/>
    <col min="4621" max="4621" width="10.7109375" customWidth="1"/>
    <col min="4622" max="4622" width="9.42578125" customWidth="1"/>
    <col min="4623" max="4623" width="10.140625" customWidth="1"/>
    <col min="4624" max="4624" width="9.42578125" customWidth="1"/>
    <col min="4625" max="4625" width="10.7109375" customWidth="1"/>
    <col min="4626" max="4626" width="8.7109375" customWidth="1"/>
    <col min="4627" max="4627" width="9.28515625" customWidth="1"/>
    <col min="4628" max="4628" width="6.140625" customWidth="1"/>
    <col min="4630" max="4630" width="14.85546875" bestFit="1" customWidth="1"/>
    <col min="4631" max="4631" width="13" bestFit="1" customWidth="1"/>
    <col min="4632" max="4632" width="19.7109375" customWidth="1"/>
    <col min="4867" max="4867" width="6.5703125" customWidth="1"/>
    <col min="4868" max="4868" width="25.7109375" customWidth="1"/>
    <col min="4869" max="4869" width="9.42578125" customWidth="1"/>
    <col min="4870" max="4870" width="13.5703125" customWidth="1"/>
    <col min="4871" max="4871" width="7.42578125" customWidth="1"/>
    <col min="4872" max="4872" width="10.140625" customWidth="1"/>
    <col min="4873" max="4873" width="10.28515625" customWidth="1"/>
    <col min="4874" max="4874" width="10.42578125" customWidth="1"/>
    <col min="4875" max="4875" width="14.85546875" customWidth="1"/>
    <col min="4876" max="4876" width="14" customWidth="1"/>
    <col min="4877" max="4877" width="10.7109375" customWidth="1"/>
    <col min="4878" max="4878" width="9.42578125" customWidth="1"/>
    <col min="4879" max="4879" width="10.140625" customWidth="1"/>
    <col min="4880" max="4880" width="9.42578125" customWidth="1"/>
    <col min="4881" max="4881" width="10.7109375" customWidth="1"/>
    <col min="4882" max="4882" width="8.7109375" customWidth="1"/>
    <col min="4883" max="4883" width="9.28515625" customWidth="1"/>
    <col min="4884" max="4884" width="6.140625" customWidth="1"/>
    <col min="4886" max="4886" width="14.85546875" bestFit="1" customWidth="1"/>
    <col min="4887" max="4887" width="13" bestFit="1" customWidth="1"/>
    <col min="4888" max="4888" width="19.7109375" customWidth="1"/>
    <col min="5123" max="5123" width="6.5703125" customWidth="1"/>
    <col min="5124" max="5124" width="25.7109375" customWidth="1"/>
    <col min="5125" max="5125" width="9.42578125" customWidth="1"/>
    <col min="5126" max="5126" width="13.5703125" customWidth="1"/>
    <col min="5127" max="5127" width="7.42578125" customWidth="1"/>
    <col min="5128" max="5128" width="10.140625" customWidth="1"/>
    <col min="5129" max="5129" width="10.28515625" customWidth="1"/>
    <col min="5130" max="5130" width="10.42578125" customWidth="1"/>
    <col min="5131" max="5131" width="14.85546875" customWidth="1"/>
    <col min="5132" max="5132" width="14" customWidth="1"/>
    <col min="5133" max="5133" width="10.7109375" customWidth="1"/>
    <col min="5134" max="5134" width="9.42578125" customWidth="1"/>
    <col min="5135" max="5135" width="10.140625" customWidth="1"/>
    <col min="5136" max="5136" width="9.42578125" customWidth="1"/>
    <col min="5137" max="5137" width="10.7109375" customWidth="1"/>
    <col min="5138" max="5138" width="8.7109375" customWidth="1"/>
    <col min="5139" max="5139" width="9.28515625" customWidth="1"/>
    <col min="5140" max="5140" width="6.140625" customWidth="1"/>
    <col min="5142" max="5142" width="14.85546875" bestFit="1" customWidth="1"/>
    <col min="5143" max="5143" width="13" bestFit="1" customWidth="1"/>
    <col min="5144" max="5144" width="19.7109375" customWidth="1"/>
    <col min="5379" max="5379" width="6.5703125" customWidth="1"/>
    <col min="5380" max="5380" width="25.7109375" customWidth="1"/>
    <col min="5381" max="5381" width="9.42578125" customWidth="1"/>
    <col min="5382" max="5382" width="13.5703125" customWidth="1"/>
    <col min="5383" max="5383" width="7.42578125" customWidth="1"/>
    <col min="5384" max="5384" width="10.140625" customWidth="1"/>
    <col min="5385" max="5385" width="10.28515625" customWidth="1"/>
    <col min="5386" max="5386" width="10.42578125" customWidth="1"/>
    <col min="5387" max="5387" width="14.85546875" customWidth="1"/>
    <col min="5388" max="5388" width="14" customWidth="1"/>
    <col min="5389" max="5389" width="10.7109375" customWidth="1"/>
    <col min="5390" max="5390" width="9.42578125" customWidth="1"/>
    <col min="5391" max="5391" width="10.140625" customWidth="1"/>
    <col min="5392" max="5392" width="9.42578125" customWidth="1"/>
    <col min="5393" max="5393" width="10.7109375" customWidth="1"/>
    <col min="5394" max="5394" width="8.7109375" customWidth="1"/>
    <col min="5395" max="5395" width="9.28515625" customWidth="1"/>
    <col min="5396" max="5396" width="6.140625" customWidth="1"/>
    <col min="5398" max="5398" width="14.85546875" bestFit="1" customWidth="1"/>
    <col min="5399" max="5399" width="13" bestFit="1" customWidth="1"/>
    <col min="5400" max="5400" width="19.7109375" customWidth="1"/>
    <col min="5635" max="5635" width="6.5703125" customWidth="1"/>
    <col min="5636" max="5636" width="25.7109375" customWidth="1"/>
    <col min="5637" max="5637" width="9.42578125" customWidth="1"/>
    <col min="5638" max="5638" width="13.5703125" customWidth="1"/>
    <col min="5639" max="5639" width="7.42578125" customWidth="1"/>
    <col min="5640" max="5640" width="10.140625" customWidth="1"/>
    <col min="5641" max="5641" width="10.28515625" customWidth="1"/>
    <col min="5642" max="5642" width="10.42578125" customWidth="1"/>
    <col min="5643" max="5643" width="14.85546875" customWidth="1"/>
    <col min="5644" max="5644" width="14" customWidth="1"/>
    <col min="5645" max="5645" width="10.7109375" customWidth="1"/>
    <col min="5646" max="5646" width="9.42578125" customWidth="1"/>
    <col min="5647" max="5647" width="10.140625" customWidth="1"/>
    <col min="5648" max="5648" width="9.42578125" customWidth="1"/>
    <col min="5649" max="5649" width="10.7109375" customWidth="1"/>
    <col min="5650" max="5650" width="8.7109375" customWidth="1"/>
    <col min="5651" max="5651" width="9.28515625" customWidth="1"/>
    <col min="5652" max="5652" width="6.140625" customWidth="1"/>
    <col min="5654" max="5654" width="14.85546875" bestFit="1" customWidth="1"/>
    <col min="5655" max="5655" width="13" bestFit="1" customWidth="1"/>
    <col min="5656" max="5656" width="19.7109375" customWidth="1"/>
    <col min="5891" max="5891" width="6.5703125" customWidth="1"/>
    <col min="5892" max="5892" width="25.7109375" customWidth="1"/>
    <col min="5893" max="5893" width="9.42578125" customWidth="1"/>
    <col min="5894" max="5894" width="13.5703125" customWidth="1"/>
    <col min="5895" max="5895" width="7.42578125" customWidth="1"/>
    <col min="5896" max="5896" width="10.140625" customWidth="1"/>
    <col min="5897" max="5897" width="10.28515625" customWidth="1"/>
    <col min="5898" max="5898" width="10.42578125" customWidth="1"/>
    <col min="5899" max="5899" width="14.85546875" customWidth="1"/>
    <col min="5900" max="5900" width="14" customWidth="1"/>
    <col min="5901" max="5901" width="10.7109375" customWidth="1"/>
    <col min="5902" max="5902" width="9.42578125" customWidth="1"/>
    <col min="5903" max="5903" width="10.140625" customWidth="1"/>
    <col min="5904" max="5904" width="9.42578125" customWidth="1"/>
    <col min="5905" max="5905" width="10.7109375" customWidth="1"/>
    <col min="5906" max="5906" width="8.7109375" customWidth="1"/>
    <col min="5907" max="5907" width="9.28515625" customWidth="1"/>
    <col min="5908" max="5908" width="6.140625" customWidth="1"/>
    <col min="5910" max="5910" width="14.85546875" bestFit="1" customWidth="1"/>
    <col min="5911" max="5911" width="13" bestFit="1" customWidth="1"/>
    <col min="5912" max="5912" width="19.7109375" customWidth="1"/>
    <col min="6147" max="6147" width="6.5703125" customWidth="1"/>
    <col min="6148" max="6148" width="25.7109375" customWidth="1"/>
    <col min="6149" max="6149" width="9.42578125" customWidth="1"/>
    <col min="6150" max="6150" width="13.5703125" customWidth="1"/>
    <col min="6151" max="6151" width="7.42578125" customWidth="1"/>
    <col min="6152" max="6152" width="10.140625" customWidth="1"/>
    <col min="6153" max="6153" width="10.28515625" customWidth="1"/>
    <col min="6154" max="6154" width="10.42578125" customWidth="1"/>
    <col min="6155" max="6155" width="14.85546875" customWidth="1"/>
    <col min="6156" max="6156" width="14" customWidth="1"/>
    <col min="6157" max="6157" width="10.7109375" customWidth="1"/>
    <col min="6158" max="6158" width="9.42578125" customWidth="1"/>
    <col min="6159" max="6159" width="10.140625" customWidth="1"/>
    <col min="6160" max="6160" width="9.42578125" customWidth="1"/>
    <col min="6161" max="6161" width="10.7109375" customWidth="1"/>
    <col min="6162" max="6162" width="8.7109375" customWidth="1"/>
    <col min="6163" max="6163" width="9.28515625" customWidth="1"/>
    <col min="6164" max="6164" width="6.140625" customWidth="1"/>
    <col min="6166" max="6166" width="14.85546875" bestFit="1" customWidth="1"/>
    <col min="6167" max="6167" width="13" bestFit="1" customWidth="1"/>
    <col min="6168" max="6168" width="19.7109375" customWidth="1"/>
    <col min="6403" max="6403" width="6.5703125" customWidth="1"/>
    <col min="6404" max="6404" width="25.7109375" customWidth="1"/>
    <col min="6405" max="6405" width="9.42578125" customWidth="1"/>
    <col min="6406" max="6406" width="13.5703125" customWidth="1"/>
    <col min="6407" max="6407" width="7.42578125" customWidth="1"/>
    <col min="6408" max="6408" width="10.140625" customWidth="1"/>
    <col min="6409" max="6409" width="10.28515625" customWidth="1"/>
    <col min="6410" max="6410" width="10.42578125" customWidth="1"/>
    <col min="6411" max="6411" width="14.85546875" customWidth="1"/>
    <col min="6412" max="6412" width="14" customWidth="1"/>
    <col min="6413" max="6413" width="10.7109375" customWidth="1"/>
    <col min="6414" max="6414" width="9.42578125" customWidth="1"/>
    <col min="6415" max="6415" width="10.140625" customWidth="1"/>
    <col min="6416" max="6416" width="9.42578125" customWidth="1"/>
    <col min="6417" max="6417" width="10.7109375" customWidth="1"/>
    <col min="6418" max="6418" width="8.7109375" customWidth="1"/>
    <col min="6419" max="6419" width="9.28515625" customWidth="1"/>
    <col min="6420" max="6420" width="6.140625" customWidth="1"/>
    <col min="6422" max="6422" width="14.85546875" bestFit="1" customWidth="1"/>
    <col min="6423" max="6423" width="13" bestFit="1" customWidth="1"/>
    <col min="6424" max="6424" width="19.7109375" customWidth="1"/>
    <col min="6659" max="6659" width="6.5703125" customWidth="1"/>
    <col min="6660" max="6660" width="25.7109375" customWidth="1"/>
    <col min="6661" max="6661" width="9.42578125" customWidth="1"/>
    <col min="6662" max="6662" width="13.5703125" customWidth="1"/>
    <col min="6663" max="6663" width="7.42578125" customWidth="1"/>
    <col min="6664" max="6664" width="10.140625" customWidth="1"/>
    <col min="6665" max="6665" width="10.28515625" customWidth="1"/>
    <col min="6666" max="6666" width="10.42578125" customWidth="1"/>
    <col min="6667" max="6667" width="14.85546875" customWidth="1"/>
    <col min="6668" max="6668" width="14" customWidth="1"/>
    <col min="6669" max="6669" width="10.7109375" customWidth="1"/>
    <col min="6670" max="6670" width="9.42578125" customWidth="1"/>
    <col min="6671" max="6671" width="10.140625" customWidth="1"/>
    <col min="6672" max="6672" width="9.42578125" customWidth="1"/>
    <col min="6673" max="6673" width="10.7109375" customWidth="1"/>
    <col min="6674" max="6674" width="8.7109375" customWidth="1"/>
    <col min="6675" max="6675" width="9.28515625" customWidth="1"/>
    <col min="6676" max="6676" width="6.140625" customWidth="1"/>
    <col min="6678" max="6678" width="14.85546875" bestFit="1" customWidth="1"/>
    <col min="6679" max="6679" width="13" bestFit="1" customWidth="1"/>
    <col min="6680" max="6680" width="19.7109375" customWidth="1"/>
    <col min="6915" max="6915" width="6.5703125" customWidth="1"/>
    <col min="6916" max="6916" width="25.7109375" customWidth="1"/>
    <col min="6917" max="6917" width="9.42578125" customWidth="1"/>
    <col min="6918" max="6918" width="13.5703125" customWidth="1"/>
    <col min="6919" max="6919" width="7.42578125" customWidth="1"/>
    <col min="6920" max="6920" width="10.140625" customWidth="1"/>
    <col min="6921" max="6921" width="10.28515625" customWidth="1"/>
    <col min="6922" max="6922" width="10.42578125" customWidth="1"/>
    <col min="6923" max="6923" width="14.85546875" customWidth="1"/>
    <col min="6924" max="6924" width="14" customWidth="1"/>
    <col min="6925" max="6925" width="10.7109375" customWidth="1"/>
    <col min="6926" max="6926" width="9.42578125" customWidth="1"/>
    <col min="6927" max="6927" width="10.140625" customWidth="1"/>
    <col min="6928" max="6928" width="9.42578125" customWidth="1"/>
    <col min="6929" max="6929" width="10.7109375" customWidth="1"/>
    <col min="6930" max="6930" width="8.7109375" customWidth="1"/>
    <col min="6931" max="6931" width="9.28515625" customWidth="1"/>
    <col min="6932" max="6932" width="6.140625" customWidth="1"/>
    <col min="6934" max="6934" width="14.85546875" bestFit="1" customWidth="1"/>
    <col min="6935" max="6935" width="13" bestFit="1" customWidth="1"/>
    <col min="6936" max="6936" width="19.7109375" customWidth="1"/>
    <col min="7171" max="7171" width="6.5703125" customWidth="1"/>
    <col min="7172" max="7172" width="25.7109375" customWidth="1"/>
    <col min="7173" max="7173" width="9.42578125" customWidth="1"/>
    <col min="7174" max="7174" width="13.5703125" customWidth="1"/>
    <col min="7175" max="7175" width="7.42578125" customWidth="1"/>
    <col min="7176" max="7176" width="10.140625" customWidth="1"/>
    <col min="7177" max="7177" width="10.28515625" customWidth="1"/>
    <col min="7178" max="7178" width="10.42578125" customWidth="1"/>
    <col min="7179" max="7179" width="14.85546875" customWidth="1"/>
    <col min="7180" max="7180" width="14" customWidth="1"/>
    <col min="7181" max="7181" width="10.7109375" customWidth="1"/>
    <col min="7182" max="7182" width="9.42578125" customWidth="1"/>
    <col min="7183" max="7183" width="10.140625" customWidth="1"/>
    <col min="7184" max="7184" width="9.42578125" customWidth="1"/>
    <col min="7185" max="7185" width="10.7109375" customWidth="1"/>
    <col min="7186" max="7186" width="8.7109375" customWidth="1"/>
    <col min="7187" max="7187" width="9.28515625" customWidth="1"/>
    <col min="7188" max="7188" width="6.140625" customWidth="1"/>
    <col min="7190" max="7190" width="14.85546875" bestFit="1" customWidth="1"/>
    <col min="7191" max="7191" width="13" bestFit="1" customWidth="1"/>
    <col min="7192" max="7192" width="19.7109375" customWidth="1"/>
    <col min="7427" max="7427" width="6.5703125" customWidth="1"/>
    <col min="7428" max="7428" width="25.7109375" customWidth="1"/>
    <col min="7429" max="7429" width="9.42578125" customWidth="1"/>
    <col min="7430" max="7430" width="13.5703125" customWidth="1"/>
    <col min="7431" max="7431" width="7.42578125" customWidth="1"/>
    <col min="7432" max="7432" width="10.140625" customWidth="1"/>
    <col min="7433" max="7433" width="10.28515625" customWidth="1"/>
    <col min="7434" max="7434" width="10.42578125" customWidth="1"/>
    <col min="7435" max="7435" width="14.85546875" customWidth="1"/>
    <col min="7436" max="7436" width="14" customWidth="1"/>
    <col min="7437" max="7437" width="10.7109375" customWidth="1"/>
    <col min="7438" max="7438" width="9.42578125" customWidth="1"/>
    <col min="7439" max="7439" width="10.140625" customWidth="1"/>
    <col min="7440" max="7440" width="9.42578125" customWidth="1"/>
    <col min="7441" max="7441" width="10.7109375" customWidth="1"/>
    <col min="7442" max="7442" width="8.7109375" customWidth="1"/>
    <col min="7443" max="7443" width="9.28515625" customWidth="1"/>
    <col min="7444" max="7444" width="6.140625" customWidth="1"/>
    <col min="7446" max="7446" width="14.85546875" bestFit="1" customWidth="1"/>
    <col min="7447" max="7447" width="13" bestFit="1" customWidth="1"/>
    <col min="7448" max="7448" width="19.7109375" customWidth="1"/>
    <col min="7683" max="7683" width="6.5703125" customWidth="1"/>
    <col min="7684" max="7684" width="25.7109375" customWidth="1"/>
    <col min="7685" max="7685" width="9.42578125" customWidth="1"/>
    <col min="7686" max="7686" width="13.5703125" customWidth="1"/>
    <col min="7687" max="7687" width="7.42578125" customWidth="1"/>
    <col min="7688" max="7688" width="10.140625" customWidth="1"/>
    <col min="7689" max="7689" width="10.28515625" customWidth="1"/>
    <col min="7690" max="7690" width="10.42578125" customWidth="1"/>
    <col min="7691" max="7691" width="14.85546875" customWidth="1"/>
    <col min="7692" max="7692" width="14" customWidth="1"/>
    <col min="7693" max="7693" width="10.7109375" customWidth="1"/>
    <col min="7694" max="7694" width="9.42578125" customWidth="1"/>
    <col min="7695" max="7695" width="10.140625" customWidth="1"/>
    <col min="7696" max="7696" width="9.42578125" customWidth="1"/>
    <col min="7697" max="7697" width="10.7109375" customWidth="1"/>
    <col min="7698" max="7698" width="8.7109375" customWidth="1"/>
    <col min="7699" max="7699" width="9.28515625" customWidth="1"/>
    <col min="7700" max="7700" width="6.140625" customWidth="1"/>
    <col min="7702" max="7702" width="14.85546875" bestFit="1" customWidth="1"/>
    <col min="7703" max="7703" width="13" bestFit="1" customWidth="1"/>
    <col min="7704" max="7704" width="19.7109375" customWidth="1"/>
    <col min="7939" max="7939" width="6.5703125" customWidth="1"/>
    <col min="7940" max="7940" width="25.7109375" customWidth="1"/>
    <col min="7941" max="7941" width="9.42578125" customWidth="1"/>
    <col min="7942" max="7942" width="13.5703125" customWidth="1"/>
    <col min="7943" max="7943" width="7.42578125" customWidth="1"/>
    <col min="7944" max="7944" width="10.140625" customWidth="1"/>
    <col min="7945" max="7945" width="10.28515625" customWidth="1"/>
    <col min="7946" max="7946" width="10.42578125" customWidth="1"/>
    <col min="7947" max="7947" width="14.85546875" customWidth="1"/>
    <col min="7948" max="7948" width="14" customWidth="1"/>
    <col min="7949" max="7949" width="10.7109375" customWidth="1"/>
    <col min="7950" max="7950" width="9.42578125" customWidth="1"/>
    <col min="7951" max="7951" width="10.140625" customWidth="1"/>
    <col min="7952" max="7952" width="9.42578125" customWidth="1"/>
    <col min="7953" max="7953" width="10.7109375" customWidth="1"/>
    <col min="7954" max="7954" width="8.7109375" customWidth="1"/>
    <col min="7955" max="7955" width="9.28515625" customWidth="1"/>
    <col min="7956" max="7956" width="6.140625" customWidth="1"/>
    <col min="7958" max="7958" width="14.85546875" bestFit="1" customWidth="1"/>
    <col min="7959" max="7959" width="13" bestFit="1" customWidth="1"/>
    <col min="7960" max="7960" width="19.7109375" customWidth="1"/>
    <col min="8195" max="8195" width="6.5703125" customWidth="1"/>
    <col min="8196" max="8196" width="25.7109375" customWidth="1"/>
    <col min="8197" max="8197" width="9.42578125" customWidth="1"/>
    <col min="8198" max="8198" width="13.5703125" customWidth="1"/>
    <col min="8199" max="8199" width="7.42578125" customWidth="1"/>
    <col min="8200" max="8200" width="10.140625" customWidth="1"/>
    <col min="8201" max="8201" width="10.28515625" customWidth="1"/>
    <col min="8202" max="8202" width="10.42578125" customWidth="1"/>
    <col min="8203" max="8203" width="14.85546875" customWidth="1"/>
    <col min="8204" max="8204" width="14" customWidth="1"/>
    <col min="8205" max="8205" width="10.7109375" customWidth="1"/>
    <col min="8206" max="8206" width="9.42578125" customWidth="1"/>
    <col min="8207" max="8207" width="10.140625" customWidth="1"/>
    <col min="8208" max="8208" width="9.42578125" customWidth="1"/>
    <col min="8209" max="8209" width="10.7109375" customWidth="1"/>
    <col min="8210" max="8210" width="8.7109375" customWidth="1"/>
    <col min="8211" max="8211" width="9.28515625" customWidth="1"/>
    <col min="8212" max="8212" width="6.140625" customWidth="1"/>
    <col min="8214" max="8214" width="14.85546875" bestFit="1" customWidth="1"/>
    <col min="8215" max="8215" width="13" bestFit="1" customWidth="1"/>
    <col min="8216" max="8216" width="19.7109375" customWidth="1"/>
    <col min="8451" max="8451" width="6.5703125" customWidth="1"/>
    <col min="8452" max="8452" width="25.7109375" customWidth="1"/>
    <col min="8453" max="8453" width="9.42578125" customWidth="1"/>
    <col min="8454" max="8454" width="13.5703125" customWidth="1"/>
    <col min="8455" max="8455" width="7.42578125" customWidth="1"/>
    <col min="8456" max="8456" width="10.140625" customWidth="1"/>
    <col min="8457" max="8457" width="10.28515625" customWidth="1"/>
    <col min="8458" max="8458" width="10.42578125" customWidth="1"/>
    <col min="8459" max="8459" width="14.85546875" customWidth="1"/>
    <col min="8460" max="8460" width="14" customWidth="1"/>
    <col min="8461" max="8461" width="10.7109375" customWidth="1"/>
    <col min="8462" max="8462" width="9.42578125" customWidth="1"/>
    <col min="8463" max="8463" width="10.140625" customWidth="1"/>
    <col min="8464" max="8464" width="9.42578125" customWidth="1"/>
    <col min="8465" max="8465" width="10.7109375" customWidth="1"/>
    <col min="8466" max="8466" width="8.7109375" customWidth="1"/>
    <col min="8467" max="8467" width="9.28515625" customWidth="1"/>
    <col min="8468" max="8468" width="6.140625" customWidth="1"/>
    <col min="8470" max="8470" width="14.85546875" bestFit="1" customWidth="1"/>
    <col min="8471" max="8471" width="13" bestFit="1" customWidth="1"/>
    <col min="8472" max="8472" width="19.7109375" customWidth="1"/>
    <col min="8707" max="8707" width="6.5703125" customWidth="1"/>
    <col min="8708" max="8708" width="25.7109375" customWidth="1"/>
    <col min="8709" max="8709" width="9.42578125" customWidth="1"/>
    <col min="8710" max="8710" width="13.5703125" customWidth="1"/>
    <col min="8711" max="8711" width="7.42578125" customWidth="1"/>
    <col min="8712" max="8712" width="10.140625" customWidth="1"/>
    <col min="8713" max="8713" width="10.28515625" customWidth="1"/>
    <col min="8714" max="8714" width="10.42578125" customWidth="1"/>
    <col min="8715" max="8715" width="14.85546875" customWidth="1"/>
    <col min="8716" max="8716" width="14" customWidth="1"/>
    <col min="8717" max="8717" width="10.7109375" customWidth="1"/>
    <col min="8718" max="8718" width="9.42578125" customWidth="1"/>
    <col min="8719" max="8719" width="10.140625" customWidth="1"/>
    <col min="8720" max="8720" width="9.42578125" customWidth="1"/>
    <col min="8721" max="8721" width="10.7109375" customWidth="1"/>
    <col min="8722" max="8722" width="8.7109375" customWidth="1"/>
    <col min="8723" max="8723" width="9.28515625" customWidth="1"/>
    <col min="8724" max="8724" width="6.140625" customWidth="1"/>
    <col min="8726" max="8726" width="14.85546875" bestFit="1" customWidth="1"/>
    <col min="8727" max="8727" width="13" bestFit="1" customWidth="1"/>
    <col min="8728" max="8728" width="19.7109375" customWidth="1"/>
    <col min="8963" max="8963" width="6.5703125" customWidth="1"/>
    <col min="8964" max="8964" width="25.7109375" customWidth="1"/>
    <col min="8965" max="8965" width="9.42578125" customWidth="1"/>
    <col min="8966" max="8966" width="13.5703125" customWidth="1"/>
    <col min="8967" max="8967" width="7.42578125" customWidth="1"/>
    <col min="8968" max="8968" width="10.140625" customWidth="1"/>
    <col min="8969" max="8969" width="10.28515625" customWidth="1"/>
    <col min="8970" max="8970" width="10.42578125" customWidth="1"/>
    <col min="8971" max="8971" width="14.85546875" customWidth="1"/>
    <col min="8972" max="8972" width="14" customWidth="1"/>
    <col min="8973" max="8973" width="10.7109375" customWidth="1"/>
    <col min="8974" max="8974" width="9.42578125" customWidth="1"/>
    <col min="8975" max="8975" width="10.140625" customWidth="1"/>
    <col min="8976" max="8976" width="9.42578125" customWidth="1"/>
    <col min="8977" max="8977" width="10.7109375" customWidth="1"/>
    <col min="8978" max="8978" width="8.7109375" customWidth="1"/>
    <col min="8979" max="8979" width="9.28515625" customWidth="1"/>
    <col min="8980" max="8980" width="6.140625" customWidth="1"/>
    <col min="8982" max="8982" width="14.85546875" bestFit="1" customWidth="1"/>
    <col min="8983" max="8983" width="13" bestFit="1" customWidth="1"/>
    <col min="8984" max="8984" width="19.7109375" customWidth="1"/>
    <col min="9219" max="9219" width="6.5703125" customWidth="1"/>
    <col min="9220" max="9220" width="25.7109375" customWidth="1"/>
    <col min="9221" max="9221" width="9.42578125" customWidth="1"/>
    <col min="9222" max="9222" width="13.5703125" customWidth="1"/>
    <col min="9223" max="9223" width="7.42578125" customWidth="1"/>
    <col min="9224" max="9224" width="10.140625" customWidth="1"/>
    <col min="9225" max="9225" width="10.28515625" customWidth="1"/>
    <col min="9226" max="9226" width="10.42578125" customWidth="1"/>
    <col min="9227" max="9227" width="14.85546875" customWidth="1"/>
    <col min="9228" max="9228" width="14" customWidth="1"/>
    <col min="9229" max="9229" width="10.7109375" customWidth="1"/>
    <col min="9230" max="9230" width="9.42578125" customWidth="1"/>
    <col min="9231" max="9231" width="10.140625" customWidth="1"/>
    <col min="9232" max="9232" width="9.42578125" customWidth="1"/>
    <col min="9233" max="9233" width="10.7109375" customWidth="1"/>
    <col min="9234" max="9234" width="8.7109375" customWidth="1"/>
    <col min="9235" max="9235" width="9.28515625" customWidth="1"/>
    <col min="9236" max="9236" width="6.140625" customWidth="1"/>
    <col min="9238" max="9238" width="14.85546875" bestFit="1" customWidth="1"/>
    <col min="9239" max="9239" width="13" bestFit="1" customWidth="1"/>
    <col min="9240" max="9240" width="19.7109375" customWidth="1"/>
    <col min="9475" max="9475" width="6.5703125" customWidth="1"/>
    <col min="9476" max="9476" width="25.7109375" customWidth="1"/>
    <col min="9477" max="9477" width="9.42578125" customWidth="1"/>
    <col min="9478" max="9478" width="13.5703125" customWidth="1"/>
    <col min="9479" max="9479" width="7.42578125" customWidth="1"/>
    <col min="9480" max="9480" width="10.140625" customWidth="1"/>
    <col min="9481" max="9481" width="10.28515625" customWidth="1"/>
    <col min="9482" max="9482" width="10.42578125" customWidth="1"/>
    <col min="9483" max="9483" width="14.85546875" customWidth="1"/>
    <col min="9484" max="9484" width="14" customWidth="1"/>
    <col min="9485" max="9485" width="10.7109375" customWidth="1"/>
    <col min="9486" max="9486" width="9.42578125" customWidth="1"/>
    <col min="9487" max="9487" width="10.140625" customWidth="1"/>
    <col min="9488" max="9488" width="9.42578125" customWidth="1"/>
    <col min="9489" max="9489" width="10.7109375" customWidth="1"/>
    <col min="9490" max="9490" width="8.7109375" customWidth="1"/>
    <col min="9491" max="9491" width="9.28515625" customWidth="1"/>
    <col min="9492" max="9492" width="6.140625" customWidth="1"/>
    <col min="9494" max="9494" width="14.85546875" bestFit="1" customWidth="1"/>
    <col min="9495" max="9495" width="13" bestFit="1" customWidth="1"/>
    <col min="9496" max="9496" width="19.7109375" customWidth="1"/>
    <col min="9731" max="9731" width="6.5703125" customWidth="1"/>
    <col min="9732" max="9732" width="25.7109375" customWidth="1"/>
    <col min="9733" max="9733" width="9.42578125" customWidth="1"/>
    <col min="9734" max="9734" width="13.5703125" customWidth="1"/>
    <col min="9735" max="9735" width="7.42578125" customWidth="1"/>
    <col min="9736" max="9736" width="10.140625" customWidth="1"/>
    <col min="9737" max="9737" width="10.28515625" customWidth="1"/>
    <col min="9738" max="9738" width="10.42578125" customWidth="1"/>
    <col min="9739" max="9739" width="14.85546875" customWidth="1"/>
    <col min="9740" max="9740" width="14" customWidth="1"/>
    <col min="9741" max="9741" width="10.7109375" customWidth="1"/>
    <col min="9742" max="9742" width="9.42578125" customWidth="1"/>
    <col min="9743" max="9743" width="10.140625" customWidth="1"/>
    <col min="9744" max="9744" width="9.42578125" customWidth="1"/>
    <col min="9745" max="9745" width="10.7109375" customWidth="1"/>
    <col min="9746" max="9746" width="8.7109375" customWidth="1"/>
    <col min="9747" max="9747" width="9.28515625" customWidth="1"/>
    <col min="9748" max="9748" width="6.140625" customWidth="1"/>
    <col min="9750" max="9750" width="14.85546875" bestFit="1" customWidth="1"/>
    <col min="9751" max="9751" width="13" bestFit="1" customWidth="1"/>
    <col min="9752" max="9752" width="19.7109375" customWidth="1"/>
    <col min="9987" max="9987" width="6.5703125" customWidth="1"/>
    <col min="9988" max="9988" width="25.7109375" customWidth="1"/>
    <col min="9989" max="9989" width="9.42578125" customWidth="1"/>
    <col min="9990" max="9990" width="13.5703125" customWidth="1"/>
    <col min="9991" max="9991" width="7.42578125" customWidth="1"/>
    <col min="9992" max="9992" width="10.140625" customWidth="1"/>
    <col min="9993" max="9993" width="10.28515625" customWidth="1"/>
    <col min="9994" max="9994" width="10.42578125" customWidth="1"/>
    <col min="9995" max="9995" width="14.85546875" customWidth="1"/>
    <col min="9996" max="9996" width="14" customWidth="1"/>
    <col min="9997" max="9997" width="10.7109375" customWidth="1"/>
    <col min="9998" max="9998" width="9.42578125" customWidth="1"/>
    <col min="9999" max="9999" width="10.140625" customWidth="1"/>
    <col min="10000" max="10000" width="9.42578125" customWidth="1"/>
    <col min="10001" max="10001" width="10.7109375" customWidth="1"/>
    <col min="10002" max="10002" width="8.7109375" customWidth="1"/>
    <col min="10003" max="10003" width="9.28515625" customWidth="1"/>
    <col min="10004" max="10004" width="6.140625" customWidth="1"/>
    <col min="10006" max="10006" width="14.85546875" bestFit="1" customWidth="1"/>
    <col min="10007" max="10007" width="13" bestFit="1" customWidth="1"/>
    <col min="10008" max="10008" width="19.7109375" customWidth="1"/>
    <col min="10243" max="10243" width="6.5703125" customWidth="1"/>
    <col min="10244" max="10244" width="25.7109375" customWidth="1"/>
    <col min="10245" max="10245" width="9.42578125" customWidth="1"/>
    <col min="10246" max="10246" width="13.5703125" customWidth="1"/>
    <col min="10247" max="10247" width="7.42578125" customWidth="1"/>
    <col min="10248" max="10248" width="10.140625" customWidth="1"/>
    <col min="10249" max="10249" width="10.28515625" customWidth="1"/>
    <col min="10250" max="10250" width="10.42578125" customWidth="1"/>
    <col min="10251" max="10251" width="14.85546875" customWidth="1"/>
    <col min="10252" max="10252" width="14" customWidth="1"/>
    <col min="10253" max="10253" width="10.7109375" customWidth="1"/>
    <col min="10254" max="10254" width="9.42578125" customWidth="1"/>
    <col min="10255" max="10255" width="10.140625" customWidth="1"/>
    <col min="10256" max="10256" width="9.42578125" customWidth="1"/>
    <col min="10257" max="10257" width="10.7109375" customWidth="1"/>
    <col min="10258" max="10258" width="8.7109375" customWidth="1"/>
    <col min="10259" max="10259" width="9.28515625" customWidth="1"/>
    <col min="10260" max="10260" width="6.140625" customWidth="1"/>
    <col min="10262" max="10262" width="14.85546875" bestFit="1" customWidth="1"/>
    <col min="10263" max="10263" width="13" bestFit="1" customWidth="1"/>
    <col min="10264" max="10264" width="19.7109375" customWidth="1"/>
    <col min="10499" max="10499" width="6.5703125" customWidth="1"/>
    <col min="10500" max="10500" width="25.7109375" customWidth="1"/>
    <col min="10501" max="10501" width="9.42578125" customWidth="1"/>
    <col min="10502" max="10502" width="13.5703125" customWidth="1"/>
    <col min="10503" max="10503" width="7.42578125" customWidth="1"/>
    <col min="10504" max="10504" width="10.140625" customWidth="1"/>
    <col min="10505" max="10505" width="10.28515625" customWidth="1"/>
    <col min="10506" max="10506" width="10.42578125" customWidth="1"/>
    <col min="10507" max="10507" width="14.85546875" customWidth="1"/>
    <col min="10508" max="10508" width="14" customWidth="1"/>
    <col min="10509" max="10509" width="10.7109375" customWidth="1"/>
    <col min="10510" max="10510" width="9.42578125" customWidth="1"/>
    <col min="10511" max="10511" width="10.140625" customWidth="1"/>
    <col min="10512" max="10512" width="9.42578125" customWidth="1"/>
    <col min="10513" max="10513" width="10.7109375" customWidth="1"/>
    <col min="10514" max="10514" width="8.7109375" customWidth="1"/>
    <col min="10515" max="10515" width="9.28515625" customWidth="1"/>
    <col min="10516" max="10516" width="6.140625" customWidth="1"/>
    <col min="10518" max="10518" width="14.85546875" bestFit="1" customWidth="1"/>
    <col min="10519" max="10519" width="13" bestFit="1" customWidth="1"/>
    <col min="10520" max="10520" width="19.7109375" customWidth="1"/>
    <col min="10755" max="10755" width="6.5703125" customWidth="1"/>
    <col min="10756" max="10756" width="25.7109375" customWidth="1"/>
    <col min="10757" max="10757" width="9.42578125" customWidth="1"/>
    <col min="10758" max="10758" width="13.5703125" customWidth="1"/>
    <col min="10759" max="10759" width="7.42578125" customWidth="1"/>
    <col min="10760" max="10760" width="10.140625" customWidth="1"/>
    <col min="10761" max="10761" width="10.28515625" customWidth="1"/>
    <col min="10762" max="10762" width="10.42578125" customWidth="1"/>
    <col min="10763" max="10763" width="14.85546875" customWidth="1"/>
    <col min="10764" max="10764" width="14" customWidth="1"/>
    <col min="10765" max="10765" width="10.7109375" customWidth="1"/>
    <col min="10766" max="10766" width="9.42578125" customWidth="1"/>
    <col min="10767" max="10767" width="10.140625" customWidth="1"/>
    <col min="10768" max="10768" width="9.42578125" customWidth="1"/>
    <col min="10769" max="10769" width="10.7109375" customWidth="1"/>
    <col min="10770" max="10770" width="8.7109375" customWidth="1"/>
    <col min="10771" max="10771" width="9.28515625" customWidth="1"/>
    <col min="10772" max="10772" width="6.140625" customWidth="1"/>
    <col min="10774" max="10774" width="14.85546875" bestFit="1" customWidth="1"/>
    <col min="10775" max="10775" width="13" bestFit="1" customWidth="1"/>
    <col min="10776" max="10776" width="19.7109375" customWidth="1"/>
    <col min="11011" max="11011" width="6.5703125" customWidth="1"/>
    <col min="11012" max="11012" width="25.7109375" customWidth="1"/>
    <col min="11013" max="11013" width="9.42578125" customWidth="1"/>
    <col min="11014" max="11014" width="13.5703125" customWidth="1"/>
    <col min="11015" max="11015" width="7.42578125" customWidth="1"/>
    <col min="11016" max="11016" width="10.140625" customWidth="1"/>
    <col min="11017" max="11017" width="10.28515625" customWidth="1"/>
    <col min="11018" max="11018" width="10.42578125" customWidth="1"/>
    <col min="11019" max="11019" width="14.85546875" customWidth="1"/>
    <col min="11020" max="11020" width="14" customWidth="1"/>
    <col min="11021" max="11021" width="10.7109375" customWidth="1"/>
    <col min="11022" max="11022" width="9.42578125" customWidth="1"/>
    <col min="11023" max="11023" width="10.140625" customWidth="1"/>
    <col min="11024" max="11024" width="9.42578125" customWidth="1"/>
    <col min="11025" max="11025" width="10.7109375" customWidth="1"/>
    <col min="11026" max="11026" width="8.7109375" customWidth="1"/>
    <col min="11027" max="11027" width="9.28515625" customWidth="1"/>
    <col min="11028" max="11028" width="6.140625" customWidth="1"/>
    <col min="11030" max="11030" width="14.85546875" bestFit="1" customWidth="1"/>
    <col min="11031" max="11031" width="13" bestFit="1" customWidth="1"/>
    <col min="11032" max="11032" width="19.7109375" customWidth="1"/>
    <col min="11267" max="11267" width="6.5703125" customWidth="1"/>
    <col min="11268" max="11268" width="25.7109375" customWidth="1"/>
    <col min="11269" max="11269" width="9.42578125" customWidth="1"/>
    <col min="11270" max="11270" width="13.5703125" customWidth="1"/>
    <col min="11271" max="11271" width="7.42578125" customWidth="1"/>
    <col min="11272" max="11272" width="10.140625" customWidth="1"/>
    <col min="11273" max="11273" width="10.28515625" customWidth="1"/>
    <col min="11274" max="11274" width="10.42578125" customWidth="1"/>
    <col min="11275" max="11275" width="14.85546875" customWidth="1"/>
    <col min="11276" max="11276" width="14" customWidth="1"/>
    <col min="11277" max="11277" width="10.7109375" customWidth="1"/>
    <col min="11278" max="11278" width="9.42578125" customWidth="1"/>
    <col min="11279" max="11279" width="10.140625" customWidth="1"/>
    <col min="11280" max="11280" width="9.42578125" customWidth="1"/>
    <col min="11281" max="11281" width="10.7109375" customWidth="1"/>
    <col min="11282" max="11282" width="8.7109375" customWidth="1"/>
    <col min="11283" max="11283" width="9.28515625" customWidth="1"/>
    <col min="11284" max="11284" width="6.140625" customWidth="1"/>
    <col min="11286" max="11286" width="14.85546875" bestFit="1" customWidth="1"/>
    <col min="11287" max="11287" width="13" bestFit="1" customWidth="1"/>
    <col min="11288" max="11288" width="19.7109375" customWidth="1"/>
    <col min="11523" max="11523" width="6.5703125" customWidth="1"/>
    <col min="11524" max="11524" width="25.7109375" customWidth="1"/>
    <col min="11525" max="11525" width="9.42578125" customWidth="1"/>
    <col min="11526" max="11526" width="13.5703125" customWidth="1"/>
    <col min="11527" max="11527" width="7.42578125" customWidth="1"/>
    <col min="11528" max="11528" width="10.140625" customWidth="1"/>
    <col min="11529" max="11529" width="10.28515625" customWidth="1"/>
    <col min="11530" max="11530" width="10.42578125" customWidth="1"/>
    <col min="11531" max="11531" width="14.85546875" customWidth="1"/>
    <col min="11532" max="11532" width="14" customWidth="1"/>
    <col min="11533" max="11533" width="10.7109375" customWidth="1"/>
    <col min="11534" max="11534" width="9.42578125" customWidth="1"/>
    <col min="11535" max="11535" width="10.140625" customWidth="1"/>
    <col min="11536" max="11536" width="9.42578125" customWidth="1"/>
    <col min="11537" max="11537" width="10.7109375" customWidth="1"/>
    <col min="11538" max="11538" width="8.7109375" customWidth="1"/>
    <col min="11539" max="11539" width="9.28515625" customWidth="1"/>
    <col min="11540" max="11540" width="6.140625" customWidth="1"/>
    <col min="11542" max="11542" width="14.85546875" bestFit="1" customWidth="1"/>
    <col min="11543" max="11543" width="13" bestFit="1" customWidth="1"/>
    <col min="11544" max="11544" width="19.7109375" customWidth="1"/>
    <col min="11779" max="11779" width="6.5703125" customWidth="1"/>
    <col min="11780" max="11780" width="25.7109375" customWidth="1"/>
    <col min="11781" max="11781" width="9.42578125" customWidth="1"/>
    <col min="11782" max="11782" width="13.5703125" customWidth="1"/>
    <col min="11783" max="11783" width="7.42578125" customWidth="1"/>
    <col min="11784" max="11784" width="10.140625" customWidth="1"/>
    <col min="11785" max="11785" width="10.28515625" customWidth="1"/>
    <col min="11786" max="11786" width="10.42578125" customWidth="1"/>
    <col min="11787" max="11787" width="14.85546875" customWidth="1"/>
    <col min="11788" max="11788" width="14" customWidth="1"/>
    <col min="11789" max="11789" width="10.7109375" customWidth="1"/>
    <col min="11790" max="11790" width="9.42578125" customWidth="1"/>
    <col min="11791" max="11791" width="10.140625" customWidth="1"/>
    <col min="11792" max="11792" width="9.42578125" customWidth="1"/>
    <col min="11793" max="11793" width="10.7109375" customWidth="1"/>
    <col min="11794" max="11794" width="8.7109375" customWidth="1"/>
    <col min="11795" max="11795" width="9.28515625" customWidth="1"/>
    <col min="11796" max="11796" width="6.140625" customWidth="1"/>
    <col min="11798" max="11798" width="14.85546875" bestFit="1" customWidth="1"/>
    <col min="11799" max="11799" width="13" bestFit="1" customWidth="1"/>
    <col min="11800" max="11800" width="19.7109375" customWidth="1"/>
    <col min="12035" max="12035" width="6.5703125" customWidth="1"/>
    <col min="12036" max="12036" width="25.7109375" customWidth="1"/>
    <col min="12037" max="12037" width="9.42578125" customWidth="1"/>
    <col min="12038" max="12038" width="13.5703125" customWidth="1"/>
    <col min="12039" max="12039" width="7.42578125" customWidth="1"/>
    <col min="12040" max="12040" width="10.140625" customWidth="1"/>
    <col min="12041" max="12041" width="10.28515625" customWidth="1"/>
    <col min="12042" max="12042" width="10.42578125" customWidth="1"/>
    <col min="12043" max="12043" width="14.85546875" customWidth="1"/>
    <col min="12044" max="12044" width="14" customWidth="1"/>
    <col min="12045" max="12045" width="10.7109375" customWidth="1"/>
    <col min="12046" max="12046" width="9.42578125" customWidth="1"/>
    <col min="12047" max="12047" width="10.140625" customWidth="1"/>
    <col min="12048" max="12048" width="9.42578125" customWidth="1"/>
    <col min="12049" max="12049" width="10.7109375" customWidth="1"/>
    <col min="12050" max="12050" width="8.7109375" customWidth="1"/>
    <col min="12051" max="12051" width="9.28515625" customWidth="1"/>
    <col min="12052" max="12052" width="6.140625" customWidth="1"/>
    <col min="12054" max="12054" width="14.85546875" bestFit="1" customWidth="1"/>
    <col min="12055" max="12055" width="13" bestFit="1" customWidth="1"/>
    <col min="12056" max="12056" width="19.7109375" customWidth="1"/>
    <col min="12291" max="12291" width="6.5703125" customWidth="1"/>
    <col min="12292" max="12292" width="25.7109375" customWidth="1"/>
    <col min="12293" max="12293" width="9.42578125" customWidth="1"/>
    <col min="12294" max="12294" width="13.5703125" customWidth="1"/>
    <col min="12295" max="12295" width="7.42578125" customWidth="1"/>
    <col min="12296" max="12296" width="10.140625" customWidth="1"/>
    <col min="12297" max="12297" width="10.28515625" customWidth="1"/>
    <col min="12298" max="12298" width="10.42578125" customWidth="1"/>
    <col min="12299" max="12299" width="14.85546875" customWidth="1"/>
    <col min="12300" max="12300" width="14" customWidth="1"/>
    <col min="12301" max="12301" width="10.7109375" customWidth="1"/>
    <col min="12302" max="12302" width="9.42578125" customWidth="1"/>
    <col min="12303" max="12303" width="10.140625" customWidth="1"/>
    <col min="12304" max="12304" width="9.42578125" customWidth="1"/>
    <col min="12305" max="12305" width="10.7109375" customWidth="1"/>
    <col min="12306" max="12306" width="8.7109375" customWidth="1"/>
    <col min="12307" max="12307" width="9.28515625" customWidth="1"/>
    <col min="12308" max="12308" width="6.140625" customWidth="1"/>
    <col min="12310" max="12310" width="14.85546875" bestFit="1" customWidth="1"/>
    <col min="12311" max="12311" width="13" bestFit="1" customWidth="1"/>
    <col min="12312" max="12312" width="19.7109375" customWidth="1"/>
    <col min="12547" max="12547" width="6.5703125" customWidth="1"/>
    <col min="12548" max="12548" width="25.7109375" customWidth="1"/>
    <col min="12549" max="12549" width="9.42578125" customWidth="1"/>
    <col min="12550" max="12550" width="13.5703125" customWidth="1"/>
    <col min="12551" max="12551" width="7.42578125" customWidth="1"/>
    <col min="12552" max="12552" width="10.140625" customWidth="1"/>
    <col min="12553" max="12553" width="10.28515625" customWidth="1"/>
    <col min="12554" max="12554" width="10.42578125" customWidth="1"/>
    <col min="12555" max="12555" width="14.85546875" customWidth="1"/>
    <col min="12556" max="12556" width="14" customWidth="1"/>
    <col min="12557" max="12557" width="10.7109375" customWidth="1"/>
    <col min="12558" max="12558" width="9.42578125" customWidth="1"/>
    <col min="12559" max="12559" width="10.140625" customWidth="1"/>
    <col min="12560" max="12560" width="9.42578125" customWidth="1"/>
    <col min="12561" max="12561" width="10.7109375" customWidth="1"/>
    <col min="12562" max="12562" width="8.7109375" customWidth="1"/>
    <col min="12563" max="12563" width="9.28515625" customWidth="1"/>
    <col min="12564" max="12564" width="6.140625" customWidth="1"/>
    <col min="12566" max="12566" width="14.85546875" bestFit="1" customWidth="1"/>
    <col min="12567" max="12567" width="13" bestFit="1" customWidth="1"/>
    <col min="12568" max="12568" width="19.7109375" customWidth="1"/>
    <col min="12803" max="12803" width="6.5703125" customWidth="1"/>
    <col min="12804" max="12804" width="25.7109375" customWidth="1"/>
    <col min="12805" max="12805" width="9.42578125" customWidth="1"/>
    <col min="12806" max="12806" width="13.5703125" customWidth="1"/>
    <col min="12807" max="12807" width="7.42578125" customWidth="1"/>
    <col min="12808" max="12808" width="10.140625" customWidth="1"/>
    <col min="12809" max="12809" width="10.28515625" customWidth="1"/>
    <col min="12810" max="12810" width="10.42578125" customWidth="1"/>
    <col min="12811" max="12811" width="14.85546875" customWidth="1"/>
    <col min="12812" max="12812" width="14" customWidth="1"/>
    <col min="12813" max="12813" width="10.7109375" customWidth="1"/>
    <col min="12814" max="12814" width="9.42578125" customWidth="1"/>
    <col min="12815" max="12815" width="10.140625" customWidth="1"/>
    <col min="12816" max="12816" width="9.42578125" customWidth="1"/>
    <col min="12817" max="12817" width="10.7109375" customWidth="1"/>
    <col min="12818" max="12818" width="8.7109375" customWidth="1"/>
    <col min="12819" max="12819" width="9.28515625" customWidth="1"/>
    <col min="12820" max="12820" width="6.140625" customWidth="1"/>
    <col min="12822" max="12822" width="14.85546875" bestFit="1" customWidth="1"/>
    <col min="12823" max="12823" width="13" bestFit="1" customWidth="1"/>
    <col min="12824" max="12824" width="19.7109375" customWidth="1"/>
    <col min="13059" max="13059" width="6.5703125" customWidth="1"/>
    <col min="13060" max="13060" width="25.7109375" customWidth="1"/>
    <col min="13061" max="13061" width="9.42578125" customWidth="1"/>
    <col min="13062" max="13062" width="13.5703125" customWidth="1"/>
    <col min="13063" max="13063" width="7.42578125" customWidth="1"/>
    <col min="13064" max="13064" width="10.140625" customWidth="1"/>
    <col min="13065" max="13065" width="10.28515625" customWidth="1"/>
    <col min="13066" max="13066" width="10.42578125" customWidth="1"/>
    <col min="13067" max="13067" width="14.85546875" customWidth="1"/>
    <col min="13068" max="13068" width="14" customWidth="1"/>
    <col min="13069" max="13069" width="10.7109375" customWidth="1"/>
    <col min="13070" max="13070" width="9.42578125" customWidth="1"/>
    <col min="13071" max="13071" width="10.140625" customWidth="1"/>
    <col min="13072" max="13072" width="9.42578125" customWidth="1"/>
    <col min="13073" max="13073" width="10.7109375" customWidth="1"/>
    <col min="13074" max="13074" width="8.7109375" customWidth="1"/>
    <col min="13075" max="13075" width="9.28515625" customWidth="1"/>
    <col min="13076" max="13076" width="6.140625" customWidth="1"/>
    <col min="13078" max="13078" width="14.85546875" bestFit="1" customWidth="1"/>
    <col min="13079" max="13079" width="13" bestFit="1" customWidth="1"/>
    <col min="13080" max="13080" width="19.7109375" customWidth="1"/>
    <col min="13315" max="13315" width="6.5703125" customWidth="1"/>
    <col min="13316" max="13316" width="25.7109375" customWidth="1"/>
    <col min="13317" max="13317" width="9.42578125" customWidth="1"/>
    <col min="13318" max="13318" width="13.5703125" customWidth="1"/>
    <col min="13319" max="13319" width="7.42578125" customWidth="1"/>
    <col min="13320" max="13320" width="10.140625" customWidth="1"/>
    <col min="13321" max="13321" width="10.28515625" customWidth="1"/>
    <col min="13322" max="13322" width="10.42578125" customWidth="1"/>
    <col min="13323" max="13323" width="14.85546875" customWidth="1"/>
    <col min="13324" max="13324" width="14" customWidth="1"/>
    <col min="13325" max="13325" width="10.7109375" customWidth="1"/>
    <col min="13326" max="13326" width="9.42578125" customWidth="1"/>
    <col min="13327" max="13327" width="10.140625" customWidth="1"/>
    <col min="13328" max="13328" width="9.42578125" customWidth="1"/>
    <col min="13329" max="13329" width="10.7109375" customWidth="1"/>
    <col min="13330" max="13330" width="8.7109375" customWidth="1"/>
    <col min="13331" max="13331" width="9.28515625" customWidth="1"/>
    <col min="13332" max="13332" width="6.140625" customWidth="1"/>
    <col min="13334" max="13334" width="14.85546875" bestFit="1" customWidth="1"/>
    <col min="13335" max="13335" width="13" bestFit="1" customWidth="1"/>
    <col min="13336" max="13336" width="19.7109375" customWidth="1"/>
    <col min="13571" max="13571" width="6.5703125" customWidth="1"/>
    <col min="13572" max="13572" width="25.7109375" customWidth="1"/>
    <col min="13573" max="13573" width="9.42578125" customWidth="1"/>
    <col min="13574" max="13574" width="13.5703125" customWidth="1"/>
    <col min="13575" max="13575" width="7.42578125" customWidth="1"/>
    <col min="13576" max="13576" width="10.140625" customWidth="1"/>
    <col min="13577" max="13577" width="10.28515625" customWidth="1"/>
    <col min="13578" max="13578" width="10.42578125" customWidth="1"/>
    <col min="13579" max="13579" width="14.85546875" customWidth="1"/>
    <col min="13580" max="13580" width="14" customWidth="1"/>
    <col min="13581" max="13581" width="10.7109375" customWidth="1"/>
    <col min="13582" max="13582" width="9.42578125" customWidth="1"/>
    <col min="13583" max="13583" width="10.140625" customWidth="1"/>
    <col min="13584" max="13584" width="9.42578125" customWidth="1"/>
    <col min="13585" max="13585" width="10.7109375" customWidth="1"/>
    <col min="13586" max="13586" width="8.7109375" customWidth="1"/>
    <col min="13587" max="13587" width="9.28515625" customWidth="1"/>
    <col min="13588" max="13588" width="6.140625" customWidth="1"/>
    <col min="13590" max="13590" width="14.85546875" bestFit="1" customWidth="1"/>
    <col min="13591" max="13591" width="13" bestFit="1" customWidth="1"/>
    <col min="13592" max="13592" width="19.7109375" customWidth="1"/>
    <col min="13827" max="13827" width="6.5703125" customWidth="1"/>
    <col min="13828" max="13828" width="25.7109375" customWidth="1"/>
    <col min="13829" max="13829" width="9.42578125" customWidth="1"/>
    <col min="13830" max="13830" width="13.5703125" customWidth="1"/>
    <col min="13831" max="13831" width="7.42578125" customWidth="1"/>
    <col min="13832" max="13832" width="10.140625" customWidth="1"/>
    <col min="13833" max="13833" width="10.28515625" customWidth="1"/>
    <col min="13834" max="13834" width="10.42578125" customWidth="1"/>
    <col min="13835" max="13835" width="14.85546875" customWidth="1"/>
    <col min="13836" max="13836" width="14" customWidth="1"/>
    <col min="13837" max="13837" width="10.7109375" customWidth="1"/>
    <col min="13838" max="13838" width="9.42578125" customWidth="1"/>
    <col min="13839" max="13839" width="10.140625" customWidth="1"/>
    <col min="13840" max="13840" width="9.42578125" customWidth="1"/>
    <col min="13841" max="13841" width="10.7109375" customWidth="1"/>
    <col min="13842" max="13842" width="8.7109375" customWidth="1"/>
    <col min="13843" max="13843" width="9.28515625" customWidth="1"/>
    <col min="13844" max="13844" width="6.140625" customWidth="1"/>
    <col min="13846" max="13846" width="14.85546875" bestFit="1" customWidth="1"/>
    <col min="13847" max="13847" width="13" bestFit="1" customWidth="1"/>
    <col min="13848" max="13848" width="19.7109375" customWidth="1"/>
    <col min="14083" max="14083" width="6.5703125" customWidth="1"/>
    <col min="14084" max="14084" width="25.7109375" customWidth="1"/>
    <col min="14085" max="14085" width="9.42578125" customWidth="1"/>
    <col min="14086" max="14086" width="13.5703125" customWidth="1"/>
    <col min="14087" max="14087" width="7.42578125" customWidth="1"/>
    <col min="14088" max="14088" width="10.140625" customWidth="1"/>
    <col min="14089" max="14089" width="10.28515625" customWidth="1"/>
    <col min="14090" max="14090" width="10.42578125" customWidth="1"/>
    <col min="14091" max="14091" width="14.85546875" customWidth="1"/>
    <col min="14092" max="14092" width="14" customWidth="1"/>
    <col min="14093" max="14093" width="10.7109375" customWidth="1"/>
    <col min="14094" max="14094" width="9.42578125" customWidth="1"/>
    <col min="14095" max="14095" width="10.140625" customWidth="1"/>
    <col min="14096" max="14096" width="9.42578125" customWidth="1"/>
    <col min="14097" max="14097" width="10.7109375" customWidth="1"/>
    <col min="14098" max="14098" width="8.7109375" customWidth="1"/>
    <col min="14099" max="14099" width="9.28515625" customWidth="1"/>
    <col min="14100" max="14100" width="6.140625" customWidth="1"/>
    <col min="14102" max="14102" width="14.85546875" bestFit="1" customWidth="1"/>
    <col min="14103" max="14103" width="13" bestFit="1" customWidth="1"/>
    <col min="14104" max="14104" width="19.7109375" customWidth="1"/>
    <col min="14339" max="14339" width="6.5703125" customWidth="1"/>
    <col min="14340" max="14340" width="25.7109375" customWidth="1"/>
    <col min="14341" max="14341" width="9.42578125" customWidth="1"/>
    <col min="14342" max="14342" width="13.5703125" customWidth="1"/>
    <col min="14343" max="14343" width="7.42578125" customWidth="1"/>
    <col min="14344" max="14344" width="10.140625" customWidth="1"/>
    <col min="14345" max="14345" width="10.28515625" customWidth="1"/>
    <col min="14346" max="14346" width="10.42578125" customWidth="1"/>
    <col min="14347" max="14347" width="14.85546875" customWidth="1"/>
    <col min="14348" max="14348" width="14" customWidth="1"/>
    <col min="14349" max="14349" width="10.7109375" customWidth="1"/>
    <col min="14350" max="14350" width="9.42578125" customWidth="1"/>
    <col min="14351" max="14351" width="10.140625" customWidth="1"/>
    <col min="14352" max="14352" width="9.42578125" customWidth="1"/>
    <col min="14353" max="14353" width="10.7109375" customWidth="1"/>
    <col min="14354" max="14354" width="8.7109375" customWidth="1"/>
    <col min="14355" max="14355" width="9.28515625" customWidth="1"/>
    <col min="14356" max="14356" width="6.140625" customWidth="1"/>
    <col min="14358" max="14358" width="14.85546875" bestFit="1" customWidth="1"/>
    <col min="14359" max="14359" width="13" bestFit="1" customWidth="1"/>
    <col min="14360" max="14360" width="19.7109375" customWidth="1"/>
    <col min="14595" max="14595" width="6.5703125" customWidth="1"/>
    <col min="14596" max="14596" width="25.7109375" customWidth="1"/>
    <col min="14597" max="14597" width="9.42578125" customWidth="1"/>
    <col min="14598" max="14598" width="13.5703125" customWidth="1"/>
    <col min="14599" max="14599" width="7.42578125" customWidth="1"/>
    <col min="14600" max="14600" width="10.140625" customWidth="1"/>
    <col min="14601" max="14601" width="10.28515625" customWidth="1"/>
    <col min="14602" max="14602" width="10.42578125" customWidth="1"/>
    <col min="14603" max="14603" width="14.85546875" customWidth="1"/>
    <col min="14604" max="14604" width="14" customWidth="1"/>
    <col min="14605" max="14605" width="10.7109375" customWidth="1"/>
    <col min="14606" max="14606" width="9.42578125" customWidth="1"/>
    <col min="14607" max="14607" width="10.140625" customWidth="1"/>
    <col min="14608" max="14608" width="9.42578125" customWidth="1"/>
    <col min="14609" max="14609" width="10.7109375" customWidth="1"/>
    <col min="14610" max="14610" width="8.7109375" customWidth="1"/>
    <col min="14611" max="14611" width="9.28515625" customWidth="1"/>
    <col min="14612" max="14612" width="6.140625" customWidth="1"/>
    <col min="14614" max="14614" width="14.85546875" bestFit="1" customWidth="1"/>
    <col min="14615" max="14615" width="13" bestFit="1" customWidth="1"/>
    <col min="14616" max="14616" width="19.7109375" customWidth="1"/>
    <col min="14851" max="14851" width="6.5703125" customWidth="1"/>
    <col min="14852" max="14852" width="25.7109375" customWidth="1"/>
    <col min="14853" max="14853" width="9.42578125" customWidth="1"/>
    <col min="14854" max="14854" width="13.5703125" customWidth="1"/>
    <col min="14855" max="14855" width="7.42578125" customWidth="1"/>
    <col min="14856" max="14856" width="10.140625" customWidth="1"/>
    <col min="14857" max="14857" width="10.28515625" customWidth="1"/>
    <col min="14858" max="14858" width="10.42578125" customWidth="1"/>
    <col min="14859" max="14859" width="14.85546875" customWidth="1"/>
    <col min="14860" max="14860" width="14" customWidth="1"/>
    <col min="14861" max="14861" width="10.7109375" customWidth="1"/>
    <col min="14862" max="14862" width="9.42578125" customWidth="1"/>
    <col min="14863" max="14863" width="10.140625" customWidth="1"/>
    <col min="14864" max="14864" width="9.42578125" customWidth="1"/>
    <col min="14865" max="14865" width="10.7109375" customWidth="1"/>
    <col min="14866" max="14866" width="8.7109375" customWidth="1"/>
    <col min="14867" max="14867" width="9.28515625" customWidth="1"/>
    <col min="14868" max="14868" width="6.140625" customWidth="1"/>
    <col min="14870" max="14870" width="14.85546875" bestFit="1" customWidth="1"/>
    <col min="14871" max="14871" width="13" bestFit="1" customWidth="1"/>
    <col min="14872" max="14872" width="19.7109375" customWidth="1"/>
    <col min="15107" max="15107" width="6.5703125" customWidth="1"/>
    <col min="15108" max="15108" width="25.7109375" customWidth="1"/>
    <col min="15109" max="15109" width="9.42578125" customWidth="1"/>
    <col min="15110" max="15110" width="13.5703125" customWidth="1"/>
    <col min="15111" max="15111" width="7.42578125" customWidth="1"/>
    <col min="15112" max="15112" width="10.140625" customWidth="1"/>
    <col min="15113" max="15113" width="10.28515625" customWidth="1"/>
    <col min="15114" max="15114" width="10.42578125" customWidth="1"/>
    <col min="15115" max="15115" width="14.85546875" customWidth="1"/>
    <col min="15116" max="15116" width="14" customWidth="1"/>
    <col min="15117" max="15117" width="10.7109375" customWidth="1"/>
    <col min="15118" max="15118" width="9.42578125" customWidth="1"/>
    <col min="15119" max="15119" width="10.140625" customWidth="1"/>
    <col min="15120" max="15120" width="9.42578125" customWidth="1"/>
    <col min="15121" max="15121" width="10.7109375" customWidth="1"/>
    <col min="15122" max="15122" width="8.7109375" customWidth="1"/>
    <col min="15123" max="15123" width="9.28515625" customWidth="1"/>
    <col min="15124" max="15124" width="6.140625" customWidth="1"/>
    <col min="15126" max="15126" width="14.85546875" bestFit="1" customWidth="1"/>
    <col min="15127" max="15127" width="13" bestFit="1" customWidth="1"/>
    <col min="15128" max="15128" width="19.7109375" customWidth="1"/>
    <col min="15363" max="15363" width="6.5703125" customWidth="1"/>
    <col min="15364" max="15364" width="25.7109375" customWidth="1"/>
    <col min="15365" max="15365" width="9.42578125" customWidth="1"/>
    <col min="15366" max="15366" width="13.5703125" customWidth="1"/>
    <col min="15367" max="15367" width="7.42578125" customWidth="1"/>
    <col min="15368" max="15368" width="10.140625" customWidth="1"/>
    <col min="15369" max="15369" width="10.28515625" customWidth="1"/>
    <col min="15370" max="15370" width="10.42578125" customWidth="1"/>
    <col min="15371" max="15371" width="14.85546875" customWidth="1"/>
    <col min="15372" max="15372" width="14" customWidth="1"/>
    <col min="15373" max="15373" width="10.7109375" customWidth="1"/>
    <col min="15374" max="15374" width="9.42578125" customWidth="1"/>
    <col min="15375" max="15375" width="10.140625" customWidth="1"/>
    <col min="15376" max="15376" width="9.42578125" customWidth="1"/>
    <col min="15377" max="15377" width="10.7109375" customWidth="1"/>
    <col min="15378" max="15378" width="8.7109375" customWidth="1"/>
    <col min="15379" max="15379" width="9.28515625" customWidth="1"/>
    <col min="15380" max="15380" width="6.140625" customWidth="1"/>
    <col min="15382" max="15382" width="14.85546875" bestFit="1" customWidth="1"/>
    <col min="15383" max="15383" width="13" bestFit="1" customWidth="1"/>
    <col min="15384" max="15384" width="19.7109375" customWidth="1"/>
    <col min="15619" max="15619" width="6.5703125" customWidth="1"/>
    <col min="15620" max="15620" width="25.7109375" customWidth="1"/>
    <col min="15621" max="15621" width="9.42578125" customWidth="1"/>
    <col min="15622" max="15622" width="13.5703125" customWidth="1"/>
    <col min="15623" max="15623" width="7.42578125" customWidth="1"/>
    <col min="15624" max="15624" width="10.140625" customWidth="1"/>
    <col min="15625" max="15625" width="10.28515625" customWidth="1"/>
    <col min="15626" max="15626" width="10.42578125" customWidth="1"/>
    <col min="15627" max="15627" width="14.85546875" customWidth="1"/>
    <col min="15628" max="15628" width="14" customWidth="1"/>
    <col min="15629" max="15629" width="10.7109375" customWidth="1"/>
    <col min="15630" max="15630" width="9.42578125" customWidth="1"/>
    <col min="15631" max="15631" width="10.140625" customWidth="1"/>
    <col min="15632" max="15632" width="9.42578125" customWidth="1"/>
    <col min="15633" max="15633" width="10.7109375" customWidth="1"/>
    <col min="15634" max="15634" width="8.7109375" customWidth="1"/>
    <col min="15635" max="15635" width="9.28515625" customWidth="1"/>
    <col min="15636" max="15636" width="6.140625" customWidth="1"/>
    <col min="15638" max="15638" width="14.85546875" bestFit="1" customWidth="1"/>
    <col min="15639" max="15639" width="13" bestFit="1" customWidth="1"/>
    <col min="15640" max="15640" width="19.7109375" customWidth="1"/>
    <col min="15875" max="15875" width="6.5703125" customWidth="1"/>
    <col min="15876" max="15876" width="25.7109375" customWidth="1"/>
    <col min="15877" max="15877" width="9.42578125" customWidth="1"/>
    <col min="15878" max="15878" width="13.5703125" customWidth="1"/>
    <col min="15879" max="15879" width="7.42578125" customWidth="1"/>
    <col min="15880" max="15880" width="10.140625" customWidth="1"/>
    <col min="15881" max="15881" width="10.28515625" customWidth="1"/>
    <col min="15882" max="15882" width="10.42578125" customWidth="1"/>
    <col min="15883" max="15883" width="14.85546875" customWidth="1"/>
    <col min="15884" max="15884" width="14" customWidth="1"/>
    <col min="15885" max="15885" width="10.7109375" customWidth="1"/>
    <col min="15886" max="15886" width="9.42578125" customWidth="1"/>
    <col min="15887" max="15887" width="10.140625" customWidth="1"/>
    <col min="15888" max="15888" width="9.42578125" customWidth="1"/>
    <col min="15889" max="15889" width="10.7109375" customWidth="1"/>
    <col min="15890" max="15890" width="8.7109375" customWidth="1"/>
    <col min="15891" max="15891" width="9.28515625" customWidth="1"/>
    <col min="15892" max="15892" width="6.140625" customWidth="1"/>
    <col min="15894" max="15894" width="14.85546875" bestFit="1" customWidth="1"/>
    <col min="15895" max="15895" width="13" bestFit="1" customWidth="1"/>
    <col min="15896" max="15896" width="19.7109375" customWidth="1"/>
    <col min="16131" max="16131" width="6.5703125" customWidth="1"/>
    <col min="16132" max="16132" width="25.7109375" customWidth="1"/>
    <col min="16133" max="16133" width="9.42578125" customWidth="1"/>
    <col min="16134" max="16134" width="13.5703125" customWidth="1"/>
    <col min="16135" max="16135" width="7.42578125" customWidth="1"/>
    <col min="16136" max="16136" width="10.140625" customWidth="1"/>
    <col min="16137" max="16137" width="10.28515625" customWidth="1"/>
    <col min="16138" max="16138" width="10.42578125" customWidth="1"/>
    <col min="16139" max="16139" width="14.85546875" customWidth="1"/>
    <col min="16140" max="16140" width="14" customWidth="1"/>
    <col min="16141" max="16141" width="10.7109375" customWidth="1"/>
    <col min="16142" max="16142" width="9.42578125" customWidth="1"/>
    <col min="16143" max="16143" width="10.140625" customWidth="1"/>
    <col min="16144" max="16144" width="9.42578125" customWidth="1"/>
    <col min="16145" max="16145" width="10.7109375" customWidth="1"/>
    <col min="16146" max="16146" width="8.7109375" customWidth="1"/>
    <col min="16147" max="16147" width="9.28515625" customWidth="1"/>
    <col min="16148" max="16148" width="6.140625" customWidth="1"/>
    <col min="16150" max="16150" width="14.85546875" bestFit="1" customWidth="1"/>
    <col min="16151" max="16151" width="13" bestFit="1" customWidth="1"/>
    <col min="16152" max="16152" width="19.7109375" customWidth="1"/>
  </cols>
  <sheetData>
    <row r="1" spans="1:34" ht="15.75" x14ac:dyDescent="0.25">
      <c r="C1" s="34"/>
      <c r="D1" s="34"/>
      <c r="J1" s="35"/>
      <c r="M1" s="36"/>
    </row>
    <row r="2" spans="1:34" ht="15.75" thickBot="1" x14ac:dyDescent="0.3">
      <c r="A2" s="404" t="s">
        <v>206</v>
      </c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  <c r="M2" s="404"/>
      <c r="N2" s="404"/>
      <c r="O2" s="404"/>
      <c r="P2" s="404"/>
      <c r="Q2" s="404"/>
      <c r="R2" s="404"/>
      <c r="S2" s="404"/>
      <c r="T2" s="404"/>
      <c r="U2" s="404"/>
      <c r="V2" s="404"/>
      <c r="W2" s="159"/>
      <c r="X2" s="159"/>
      <c r="Y2" s="159"/>
      <c r="Z2" s="159"/>
      <c r="AA2" s="159"/>
      <c r="AB2" s="159"/>
      <c r="AC2" s="159"/>
      <c r="AD2" s="159"/>
      <c r="AE2" s="159"/>
      <c r="AF2" s="159"/>
      <c r="AG2" s="159"/>
      <c r="AH2" s="159"/>
    </row>
    <row r="3" spans="1:34" x14ac:dyDescent="0.25">
      <c r="A3" s="405" t="s">
        <v>29</v>
      </c>
      <c r="B3" s="405" t="s">
        <v>207</v>
      </c>
      <c r="C3" s="403" t="s">
        <v>208</v>
      </c>
      <c r="D3" s="403"/>
      <c r="E3" s="403"/>
      <c r="F3" s="403"/>
      <c r="G3" s="403"/>
      <c r="H3" s="403"/>
      <c r="I3" s="283"/>
      <c r="J3" s="403" t="s">
        <v>209</v>
      </c>
      <c r="K3" s="403"/>
      <c r="L3" s="403"/>
      <c r="M3" s="403"/>
      <c r="N3" s="403"/>
      <c r="O3" s="403"/>
      <c r="P3" s="283"/>
      <c r="Q3" s="403" t="s">
        <v>210</v>
      </c>
      <c r="R3" s="403"/>
      <c r="S3" s="403"/>
      <c r="T3" s="403"/>
      <c r="U3" s="403"/>
      <c r="V3" s="403"/>
      <c r="W3" s="403" t="s">
        <v>211</v>
      </c>
      <c r="X3" s="403"/>
      <c r="Y3" s="403"/>
      <c r="Z3" s="403"/>
      <c r="AA3" s="403"/>
      <c r="AB3" s="403"/>
      <c r="AC3" s="403" t="s">
        <v>212</v>
      </c>
      <c r="AD3" s="403"/>
      <c r="AE3" s="403"/>
      <c r="AF3" s="403"/>
      <c r="AG3" s="403"/>
      <c r="AH3" s="403"/>
    </row>
    <row r="4" spans="1:34" ht="15.75" thickBot="1" x14ac:dyDescent="0.3">
      <c r="A4" s="406"/>
      <c r="B4" s="406"/>
      <c r="C4" s="168">
        <v>2015</v>
      </c>
      <c r="D4" s="168">
        <v>2016</v>
      </c>
      <c r="E4" s="168">
        <v>2017</v>
      </c>
      <c r="F4" s="168">
        <v>2018</v>
      </c>
      <c r="G4" s="168">
        <v>2019</v>
      </c>
      <c r="H4" s="160" t="s">
        <v>166</v>
      </c>
      <c r="I4" s="168">
        <v>2021</v>
      </c>
      <c r="J4" s="168">
        <v>2015</v>
      </c>
      <c r="K4" s="168">
        <v>2016</v>
      </c>
      <c r="L4" s="168">
        <v>2017</v>
      </c>
      <c r="M4" s="168">
        <v>2018</v>
      </c>
      <c r="N4" s="168">
        <v>2019</v>
      </c>
      <c r="O4" s="160" t="s">
        <v>166</v>
      </c>
      <c r="P4" s="284">
        <v>2021</v>
      </c>
      <c r="Q4" s="168">
        <v>2015</v>
      </c>
      <c r="R4" s="168">
        <v>2016</v>
      </c>
      <c r="S4" s="168">
        <v>2017</v>
      </c>
      <c r="T4" s="168">
        <v>2018</v>
      </c>
      <c r="U4" s="168">
        <v>2019</v>
      </c>
      <c r="V4" s="160" t="s">
        <v>166</v>
      </c>
      <c r="W4" s="168">
        <v>2015</v>
      </c>
      <c r="X4" s="168">
        <v>2016</v>
      </c>
      <c r="Y4" s="168">
        <v>2017</v>
      </c>
      <c r="Z4" s="168">
        <v>2018</v>
      </c>
      <c r="AA4" s="168">
        <v>2019</v>
      </c>
      <c r="AB4" s="160" t="s">
        <v>166</v>
      </c>
      <c r="AC4" s="168">
        <v>2015</v>
      </c>
      <c r="AD4" s="168">
        <v>2016</v>
      </c>
      <c r="AE4" s="168">
        <v>2017</v>
      </c>
      <c r="AF4" s="168">
        <v>2018</v>
      </c>
      <c r="AG4" s="168">
        <v>2019</v>
      </c>
      <c r="AH4" s="160" t="s">
        <v>166</v>
      </c>
    </row>
    <row r="5" spans="1:34" x14ac:dyDescent="0.25">
      <c r="A5" s="161">
        <v>1</v>
      </c>
      <c r="B5" s="162" t="s">
        <v>213</v>
      </c>
      <c r="C5" s="161">
        <v>8877</v>
      </c>
      <c r="D5" s="161">
        <v>9168</v>
      </c>
      <c r="E5" s="161">
        <v>8706</v>
      </c>
      <c r="F5" s="161">
        <v>6414</v>
      </c>
      <c r="G5" s="161">
        <v>5434</v>
      </c>
      <c r="H5" s="161">
        <v>6275</v>
      </c>
      <c r="I5" s="161">
        <v>7009</v>
      </c>
      <c r="J5" s="161">
        <v>136.25</v>
      </c>
      <c r="K5" s="161">
        <v>140.72000000000003</v>
      </c>
      <c r="L5" s="161">
        <v>116.63000000000001</v>
      </c>
      <c r="M5" s="161">
        <v>1081.19</v>
      </c>
      <c r="N5" s="161">
        <v>940.51</v>
      </c>
      <c r="O5" s="161">
        <v>768.24</v>
      </c>
      <c r="P5" s="161"/>
      <c r="Q5" s="161">
        <v>14646875000</v>
      </c>
      <c r="R5" s="161">
        <v>15479200000</v>
      </c>
      <c r="S5" s="161">
        <v>12829300000</v>
      </c>
      <c r="T5" s="161">
        <v>129742800000</v>
      </c>
      <c r="U5" s="161">
        <v>112861200000</v>
      </c>
      <c r="V5" s="161">
        <v>92188800000</v>
      </c>
      <c r="W5" s="161" t="s">
        <v>22</v>
      </c>
      <c r="X5" s="161" t="s">
        <v>22</v>
      </c>
      <c r="Y5" s="161" t="s">
        <v>22</v>
      </c>
      <c r="Z5" s="161" t="s">
        <v>22</v>
      </c>
      <c r="AA5" s="161" t="s">
        <v>22</v>
      </c>
      <c r="AB5" s="161"/>
      <c r="AC5" s="161" t="s">
        <v>22</v>
      </c>
      <c r="AD5" s="161" t="s">
        <v>22</v>
      </c>
      <c r="AE5" s="161" t="s">
        <v>22</v>
      </c>
      <c r="AF5" s="161" t="s">
        <v>22</v>
      </c>
      <c r="AG5" s="161" t="s">
        <v>22</v>
      </c>
      <c r="AH5" s="161" t="s">
        <v>22</v>
      </c>
    </row>
    <row r="6" spans="1:34" x14ac:dyDescent="0.25">
      <c r="A6" s="161">
        <v>2</v>
      </c>
      <c r="B6" s="162" t="s">
        <v>214</v>
      </c>
      <c r="C6" s="161">
        <v>0</v>
      </c>
      <c r="D6" s="161">
        <v>0</v>
      </c>
      <c r="E6" s="161">
        <v>0</v>
      </c>
      <c r="F6" s="161">
        <v>0</v>
      </c>
      <c r="G6" s="161">
        <v>0</v>
      </c>
      <c r="H6" s="161">
        <v>0</v>
      </c>
      <c r="I6" s="161">
        <v>0</v>
      </c>
      <c r="J6" s="161">
        <v>0</v>
      </c>
      <c r="K6" s="161">
        <v>0</v>
      </c>
      <c r="L6" s="161">
        <v>0</v>
      </c>
      <c r="M6" s="161">
        <v>0</v>
      </c>
      <c r="N6" s="161">
        <v>0</v>
      </c>
      <c r="O6" s="161">
        <v>0</v>
      </c>
      <c r="P6" s="161"/>
      <c r="Q6" s="161">
        <v>0</v>
      </c>
      <c r="R6" s="161">
        <v>0</v>
      </c>
      <c r="S6" s="161">
        <v>0</v>
      </c>
      <c r="T6" s="161">
        <v>0</v>
      </c>
      <c r="U6" s="161">
        <v>0</v>
      </c>
      <c r="V6" s="161">
        <v>0</v>
      </c>
      <c r="W6" s="161" t="s">
        <v>22</v>
      </c>
      <c r="X6" s="161" t="s">
        <v>22</v>
      </c>
      <c r="Y6" s="161" t="s">
        <v>22</v>
      </c>
      <c r="Z6" s="161" t="s">
        <v>22</v>
      </c>
      <c r="AA6" s="161" t="s">
        <v>22</v>
      </c>
      <c r="AB6" s="161"/>
      <c r="AC6" s="161" t="s">
        <v>22</v>
      </c>
      <c r="AD6" s="161" t="s">
        <v>22</v>
      </c>
      <c r="AE6" s="161" t="s">
        <v>22</v>
      </c>
      <c r="AF6" s="161" t="s">
        <v>22</v>
      </c>
      <c r="AG6" s="161" t="s">
        <v>22</v>
      </c>
      <c r="AH6" s="161" t="s">
        <v>22</v>
      </c>
    </row>
    <row r="7" spans="1:34" ht="15" customHeight="1" x14ac:dyDescent="0.25">
      <c r="A7" s="161">
        <v>3</v>
      </c>
      <c r="B7" s="162" t="s">
        <v>215</v>
      </c>
      <c r="C7" s="163">
        <v>837</v>
      </c>
      <c r="D7" s="163">
        <v>305</v>
      </c>
      <c r="E7" s="163">
        <v>348</v>
      </c>
      <c r="F7" s="163">
        <v>280</v>
      </c>
      <c r="G7" s="163">
        <v>291</v>
      </c>
      <c r="H7" s="161">
        <v>295</v>
      </c>
      <c r="I7" s="161">
        <v>311</v>
      </c>
      <c r="J7" s="161">
        <v>3.26</v>
      </c>
      <c r="K7" s="161">
        <v>1.19</v>
      </c>
      <c r="L7" s="161">
        <v>1.3599999999999999</v>
      </c>
      <c r="M7" s="161">
        <v>9.1000000000000014</v>
      </c>
      <c r="N7" s="161">
        <v>2.1</v>
      </c>
      <c r="O7" s="161">
        <v>0</v>
      </c>
      <c r="P7" s="161"/>
      <c r="Q7" s="161">
        <v>0</v>
      </c>
      <c r="R7" s="161">
        <v>0</v>
      </c>
      <c r="S7" s="161">
        <v>0</v>
      </c>
      <c r="T7" s="161">
        <v>0</v>
      </c>
      <c r="U7" s="161">
        <v>0</v>
      </c>
      <c r="V7" s="161">
        <v>0</v>
      </c>
      <c r="W7" s="161" t="s">
        <v>22</v>
      </c>
      <c r="X7" s="161" t="s">
        <v>22</v>
      </c>
      <c r="Y7" s="161" t="s">
        <v>22</v>
      </c>
      <c r="Z7" s="161" t="s">
        <v>22</v>
      </c>
      <c r="AA7" s="161" t="s">
        <v>22</v>
      </c>
      <c r="AB7" s="161"/>
      <c r="AC7" s="161" t="s">
        <v>22</v>
      </c>
      <c r="AD7" s="161" t="s">
        <v>22</v>
      </c>
      <c r="AE7" s="161" t="s">
        <v>22</v>
      </c>
      <c r="AF7" s="161" t="s">
        <v>22</v>
      </c>
      <c r="AG7" s="161" t="s">
        <v>22</v>
      </c>
      <c r="AH7" s="161" t="s">
        <v>22</v>
      </c>
    </row>
    <row r="8" spans="1:34" x14ac:dyDescent="0.25">
      <c r="A8" s="161">
        <v>4</v>
      </c>
      <c r="B8" s="162" t="s">
        <v>216</v>
      </c>
      <c r="C8" s="161">
        <v>108819</v>
      </c>
      <c r="D8" s="161">
        <v>54409</v>
      </c>
      <c r="E8" s="161">
        <v>45840</v>
      </c>
      <c r="F8" s="161">
        <v>30545</v>
      </c>
      <c r="G8" s="161">
        <v>28644</v>
      </c>
      <c r="H8" s="161">
        <v>20972</v>
      </c>
      <c r="I8" s="161">
        <v>21276</v>
      </c>
      <c r="J8" s="161">
        <v>404.88999999999993</v>
      </c>
      <c r="K8" s="161">
        <v>202.44</v>
      </c>
      <c r="L8" s="161">
        <v>170.56</v>
      </c>
      <c r="M8" s="161">
        <v>685.03</v>
      </c>
      <c r="N8" s="161">
        <v>418.85</v>
      </c>
      <c r="O8" s="161">
        <v>357.55000000000007</v>
      </c>
      <c r="P8" s="161"/>
      <c r="Q8" s="161">
        <v>18220050000</v>
      </c>
      <c r="R8" s="161">
        <v>10122000000</v>
      </c>
      <c r="S8" s="161">
        <v>8528000000</v>
      </c>
      <c r="T8" s="161">
        <v>34251500000</v>
      </c>
      <c r="U8" s="161">
        <v>27225250000</v>
      </c>
      <c r="V8" s="161">
        <v>23240750000</v>
      </c>
      <c r="W8" s="161" t="s">
        <v>22</v>
      </c>
      <c r="X8" s="161" t="s">
        <v>22</v>
      </c>
      <c r="Y8" s="161" t="s">
        <v>22</v>
      </c>
      <c r="Z8" s="161" t="s">
        <v>22</v>
      </c>
      <c r="AA8" s="161" t="s">
        <v>22</v>
      </c>
      <c r="AB8" s="161"/>
      <c r="AC8" s="161" t="s">
        <v>22</v>
      </c>
      <c r="AD8" s="161" t="s">
        <v>22</v>
      </c>
      <c r="AE8" s="161" t="s">
        <v>22</v>
      </c>
      <c r="AF8" s="161" t="s">
        <v>22</v>
      </c>
      <c r="AG8" s="161" t="s">
        <v>22</v>
      </c>
      <c r="AH8" s="161" t="s">
        <v>22</v>
      </c>
    </row>
    <row r="9" spans="1:34" x14ac:dyDescent="0.25">
      <c r="A9" s="161">
        <v>5</v>
      </c>
      <c r="B9" s="162" t="s">
        <v>217</v>
      </c>
      <c r="C9" s="161">
        <v>4803</v>
      </c>
      <c r="D9" s="161">
        <v>4019</v>
      </c>
      <c r="E9" s="161">
        <v>4046</v>
      </c>
      <c r="F9" s="161">
        <v>3428</v>
      </c>
      <c r="G9" s="161">
        <v>4305</v>
      </c>
      <c r="H9" s="161">
        <v>4918</v>
      </c>
      <c r="I9" s="161">
        <v>5261</v>
      </c>
      <c r="J9" s="161">
        <v>2.7</v>
      </c>
      <c r="K9" s="161">
        <v>2.4200000000000004</v>
      </c>
      <c r="L9" s="161">
        <v>2.4600000000000004</v>
      </c>
      <c r="M9" s="161">
        <v>30.819999999999997</v>
      </c>
      <c r="N9" s="161">
        <v>11.46</v>
      </c>
      <c r="O9" s="161">
        <v>19.28</v>
      </c>
      <c r="P9" s="161"/>
      <c r="Q9" s="161">
        <v>135000000</v>
      </c>
      <c r="R9" s="161">
        <v>133100000</v>
      </c>
      <c r="S9" s="161">
        <v>135300000</v>
      </c>
      <c r="T9" s="161">
        <v>1695100000</v>
      </c>
      <c r="U9" s="161">
        <v>859500000</v>
      </c>
      <c r="V9" s="161">
        <v>1446000000</v>
      </c>
      <c r="W9" s="161" t="s">
        <v>22</v>
      </c>
      <c r="X9" s="161" t="s">
        <v>22</v>
      </c>
      <c r="Y9" s="161" t="s">
        <v>22</v>
      </c>
      <c r="Z9" s="161" t="s">
        <v>22</v>
      </c>
      <c r="AA9" s="161" t="s">
        <v>22</v>
      </c>
      <c r="AB9" s="161"/>
      <c r="AC9" s="161" t="s">
        <v>22</v>
      </c>
      <c r="AD9" s="161" t="s">
        <v>22</v>
      </c>
      <c r="AE9" s="161" t="s">
        <v>22</v>
      </c>
      <c r="AF9" s="161" t="s">
        <v>22</v>
      </c>
      <c r="AG9" s="161" t="s">
        <v>22</v>
      </c>
      <c r="AH9" s="161" t="s">
        <v>22</v>
      </c>
    </row>
    <row r="10" spans="1:34" x14ac:dyDescent="0.25">
      <c r="A10" s="161">
        <v>6</v>
      </c>
      <c r="B10" s="162" t="s">
        <v>218</v>
      </c>
      <c r="C10" s="161">
        <v>5296290</v>
      </c>
      <c r="D10" s="161">
        <v>6024550</v>
      </c>
      <c r="E10" s="161">
        <v>6923970</v>
      </c>
      <c r="F10" s="161">
        <v>7882040</v>
      </c>
      <c r="G10" s="161">
        <v>3242840</v>
      </c>
      <c r="H10" s="161">
        <v>4090170</v>
      </c>
      <c r="I10" s="161">
        <v>4200700</v>
      </c>
      <c r="J10" s="161">
        <v>3759.17</v>
      </c>
      <c r="K10" s="161">
        <v>5014.8700000000008</v>
      </c>
      <c r="L10" s="161">
        <v>5763.56</v>
      </c>
      <c r="M10" s="161">
        <v>5359.79</v>
      </c>
      <c r="N10" s="161">
        <v>2205.1400000000003</v>
      </c>
      <c r="O10" s="161">
        <v>2781.31</v>
      </c>
      <c r="P10" s="161"/>
      <c r="Q10" s="161">
        <v>205265280000</v>
      </c>
      <c r="R10" s="161">
        <v>250743500000</v>
      </c>
      <c r="S10" s="161">
        <v>288178000000</v>
      </c>
      <c r="T10" s="164">
        <v>267989500000</v>
      </c>
      <c r="U10" s="164">
        <v>132308400000</v>
      </c>
      <c r="V10" s="164">
        <v>84977364430</v>
      </c>
      <c r="W10" s="161">
        <v>444.96000000000004</v>
      </c>
      <c r="X10" s="161">
        <v>49.85</v>
      </c>
      <c r="Y10" s="161">
        <v>128.17000000000002</v>
      </c>
      <c r="Z10" s="161">
        <v>20.11</v>
      </c>
      <c r="AA10" s="161">
        <v>59.67</v>
      </c>
      <c r="AB10" s="161">
        <v>107.19</v>
      </c>
      <c r="AC10" s="161">
        <v>24472800000</v>
      </c>
      <c r="AD10" s="161">
        <v>2991000000</v>
      </c>
      <c r="AE10" s="161">
        <v>7690200000</v>
      </c>
      <c r="AF10" s="161">
        <v>1206600000</v>
      </c>
      <c r="AG10" s="161">
        <v>3580200000</v>
      </c>
      <c r="AH10" s="161">
        <v>6431400000</v>
      </c>
    </row>
    <row r="11" spans="1:34" x14ac:dyDescent="0.25">
      <c r="A11" s="161">
        <v>7</v>
      </c>
      <c r="B11" s="162" t="s">
        <v>219</v>
      </c>
      <c r="C11" s="161">
        <v>687189</v>
      </c>
      <c r="D11" s="161">
        <v>77004</v>
      </c>
      <c r="E11" s="161">
        <v>197955</v>
      </c>
      <c r="F11" s="161">
        <v>31059</v>
      </c>
      <c r="G11" s="161">
        <v>89651</v>
      </c>
      <c r="H11" s="161">
        <v>165552</v>
      </c>
      <c r="I11" s="161">
        <v>113510</v>
      </c>
      <c r="J11" s="161">
        <v>1048.6500000000001</v>
      </c>
      <c r="K11" s="161">
        <v>117.51</v>
      </c>
      <c r="L11" s="161">
        <v>302.08</v>
      </c>
      <c r="M11" s="161">
        <v>302.08</v>
      </c>
      <c r="N11" s="161">
        <v>47.4</v>
      </c>
      <c r="O11" s="161">
        <v>50.120000000000005</v>
      </c>
      <c r="P11" s="161"/>
      <c r="Q11" s="161">
        <v>62919000000</v>
      </c>
      <c r="R11" s="161">
        <v>7050600000</v>
      </c>
      <c r="S11" s="161">
        <v>18124800000</v>
      </c>
      <c r="T11" s="164">
        <v>1812480000</v>
      </c>
      <c r="U11" s="164">
        <v>284400000</v>
      </c>
      <c r="V11" s="164">
        <v>3007200000</v>
      </c>
      <c r="W11" s="161">
        <v>1408.8600000000001</v>
      </c>
      <c r="X11" s="161">
        <v>1980.3899999999999</v>
      </c>
      <c r="Y11" s="161">
        <v>2479.9300000000003</v>
      </c>
      <c r="Z11" s="161">
        <v>2479.9300000000003</v>
      </c>
      <c r="AA11" s="161">
        <v>882.04</v>
      </c>
      <c r="AB11" s="161">
        <v>1633.22</v>
      </c>
      <c r="AC11" s="161">
        <v>28177200000</v>
      </c>
      <c r="AD11" s="161">
        <v>49509750000</v>
      </c>
      <c r="AE11" s="161">
        <v>61998250000</v>
      </c>
      <c r="AF11" s="161">
        <v>61998250000</v>
      </c>
      <c r="AG11" s="161">
        <v>22051000000</v>
      </c>
      <c r="AH11" s="161">
        <v>33389549680</v>
      </c>
    </row>
    <row r="12" spans="1:34" x14ac:dyDescent="0.25">
      <c r="A12" s="161">
        <v>8</v>
      </c>
      <c r="B12" s="162" t="s">
        <v>220</v>
      </c>
      <c r="C12" s="161">
        <v>187100</v>
      </c>
      <c r="D12" s="161">
        <v>263000</v>
      </c>
      <c r="E12" s="161">
        <v>329340</v>
      </c>
      <c r="F12" s="161">
        <v>33403</v>
      </c>
      <c r="G12" s="161">
        <v>117138</v>
      </c>
      <c r="H12" s="161">
        <v>216923</v>
      </c>
      <c r="I12" s="161">
        <v>240424</v>
      </c>
      <c r="J12" s="161">
        <v>123.48</v>
      </c>
      <c r="K12" s="161">
        <v>173.57999999999998</v>
      </c>
      <c r="L12" s="161">
        <v>217.35999999999999</v>
      </c>
      <c r="M12" s="161">
        <v>137.34</v>
      </c>
      <c r="N12" s="161">
        <v>37.340000000000003</v>
      </c>
      <c r="O12" s="161">
        <v>64.429999999999993</v>
      </c>
      <c r="P12" s="161"/>
      <c r="Q12" s="161">
        <v>6174000000</v>
      </c>
      <c r="R12" s="161">
        <v>8679000000</v>
      </c>
      <c r="S12" s="161">
        <v>10868000000</v>
      </c>
      <c r="T12" s="164">
        <v>6867000000</v>
      </c>
      <c r="U12" s="164">
        <v>1867000000</v>
      </c>
      <c r="V12" s="164">
        <v>3221500000</v>
      </c>
      <c r="W12" s="161">
        <v>21.73</v>
      </c>
      <c r="X12" s="161">
        <v>13.27</v>
      </c>
      <c r="Y12" s="161">
        <v>16.799999999999997</v>
      </c>
      <c r="Z12" s="161">
        <v>11.03</v>
      </c>
      <c r="AA12" s="161">
        <v>11.03</v>
      </c>
      <c r="AB12" s="161">
        <v>63.499999999999993</v>
      </c>
      <c r="AC12" s="161">
        <v>717090000</v>
      </c>
      <c r="AD12" s="161">
        <v>464450000</v>
      </c>
      <c r="AE12" s="161">
        <v>588000000</v>
      </c>
      <c r="AF12" s="161">
        <v>441200000</v>
      </c>
      <c r="AG12" s="161">
        <v>441200000</v>
      </c>
      <c r="AH12" s="161">
        <v>2540000000</v>
      </c>
    </row>
    <row r="13" spans="1:34" x14ac:dyDescent="0.25">
      <c r="A13" s="161">
        <v>9</v>
      </c>
      <c r="B13" s="162" t="s">
        <v>221</v>
      </c>
      <c r="C13" s="161">
        <v>211</v>
      </c>
      <c r="D13" s="161">
        <v>112</v>
      </c>
      <c r="E13" s="161">
        <v>132</v>
      </c>
      <c r="F13" s="161">
        <v>132</v>
      </c>
      <c r="G13" s="161">
        <v>114</v>
      </c>
      <c r="H13" s="161">
        <v>0</v>
      </c>
      <c r="I13" s="161">
        <v>121</v>
      </c>
      <c r="J13" s="161">
        <v>0</v>
      </c>
      <c r="K13" s="161">
        <v>0</v>
      </c>
      <c r="L13" s="161">
        <v>0</v>
      </c>
      <c r="M13" s="161">
        <v>0</v>
      </c>
      <c r="N13" s="161">
        <v>0</v>
      </c>
      <c r="O13" s="161">
        <v>1.0900000000000001</v>
      </c>
      <c r="P13" s="161"/>
      <c r="Q13" s="161">
        <v>0</v>
      </c>
      <c r="R13" s="161">
        <v>0</v>
      </c>
      <c r="S13" s="161">
        <v>0</v>
      </c>
      <c r="T13" s="161">
        <v>0</v>
      </c>
      <c r="U13" s="161">
        <v>0</v>
      </c>
      <c r="V13" s="161">
        <v>0</v>
      </c>
      <c r="W13" s="161" t="s">
        <v>22</v>
      </c>
      <c r="X13" s="161" t="s">
        <v>22</v>
      </c>
      <c r="Y13" s="161" t="s">
        <v>22</v>
      </c>
      <c r="Z13" s="161" t="s">
        <v>22</v>
      </c>
      <c r="AA13" s="161" t="s">
        <v>22</v>
      </c>
      <c r="AB13" s="161"/>
      <c r="AC13" s="161" t="s">
        <v>22</v>
      </c>
      <c r="AD13" s="161" t="s">
        <v>22</v>
      </c>
      <c r="AE13" s="161" t="s">
        <v>22</v>
      </c>
      <c r="AF13" s="161" t="s">
        <v>22</v>
      </c>
      <c r="AG13" s="161" t="s">
        <v>22</v>
      </c>
      <c r="AH13" s="161" t="s">
        <v>22</v>
      </c>
    </row>
    <row r="14" spans="1:34" x14ac:dyDescent="0.25">
      <c r="A14" s="161">
        <v>10</v>
      </c>
      <c r="B14" s="162" t="s">
        <v>222</v>
      </c>
      <c r="C14" s="161">
        <v>3388</v>
      </c>
      <c r="D14" s="161">
        <v>2218</v>
      </c>
      <c r="E14" s="161">
        <v>2620</v>
      </c>
      <c r="F14" s="161">
        <v>1722</v>
      </c>
      <c r="G14" s="161">
        <v>1825</v>
      </c>
      <c r="H14" s="161">
        <v>9900</v>
      </c>
      <c r="I14" s="161">
        <v>7300</v>
      </c>
      <c r="J14" s="161">
        <v>1.93</v>
      </c>
      <c r="K14" s="161">
        <v>1.19</v>
      </c>
      <c r="L14" s="161">
        <v>1.51</v>
      </c>
      <c r="M14" s="161">
        <v>1.8499999999999999</v>
      </c>
      <c r="N14" s="161">
        <v>0.97000000000000008</v>
      </c>
      <c r="O14" s="161">
        <v>1.0900000000000001</v>
      </c>
      <c r="P14" s="161"/>
      <c r="Q14" s="161">
        <v>125450000</v>
      </c>
      <c r="R14" s="161">
        <v>77350000</v>
      </c>
      <c r="S14" s="161">
        <v>98150000</v>
      </c>
      <c r="T14" s="164">
        <v>120250000</v>
      </c>
      <c r="U14" s="164">
        <v>63050000</v>
      </c>
      <c r="V14" s="164">
        <v>70850000</v>
      </c>
      <c r="W14" s="161" t="s">
        <v>22</v>
      </c>
      <c r="X14" s="161" t="s">
        <v>22</v>
      </c>
      <c r="Y14" s="161" t="s">
        <v>22</v>
      </c>
      <c r="Z14" s="161" t="s">
        <v>22</v>
      </c>
      <c r="AA14" s="161" t="s">
        <v>22</v>
      </c>
      <c r="AB14" s="161"/>
      <c r="AC14" s="161" t="s">
        <v>22</v>
      </c>
      <c r="AD14" s="161" t="s">
        <v>22</v>
      </c>
      <c r="AE14" s="161" t="s">
        <v>22</v>
      </c>
      <c r="AF14" s="161" t="s">
        <v>22</v>
      </c>
      <c r="AG14" s="161" t="s">
        <v>22</v>
      </c>
      <c r="AH14" s="161" t="s">
        <v>22</v>
      </c>
    </row>
    <row r="15" spans="1:34" x14ac:dyDescent="0.25">
      <c r="A15" s="161">
        <v>11</v>
      </c>
      <c r="B15" s="162" t="s">
        <v>223</v>
      </c>
      <c r="C15" s="161">
        <v>848</v>
      </c>
      <c r="D15" s="161">
        <v>627</v>
      </c>
      <c r="E15" s="161">
        <v>796</v>
      </c>
      <c r="F15" s="161">
        <v>739</v>
      </c>
      <c r="G15" s="161">
        <v>783</v>
      </c>
      <c r="H15" s="161">
        <v>950</v>
      </c>
      <c r="I15" s="161">
        <v>851</v>
      </c>
      <c r="J15" s="161">
        <v>0</v>
      </c>
      <c r="K15" s="161">
        <v>0</v>
      </c>
      <c r="L15" s="161">
        <v>0</v>
      </c>
      <c r="M15" s="161">
        <v>0</v>
      </c>
      <c r="N15" s="161">
        <v>0</v>
      </c>
      <c r="O15" s="161">
        <v>0</v>
      </c>
      <c r="P15" s="161"/>
      <c r="Q15" s="161">
        <v>0</v>
      </c>
      <c r="R15" s="161">
        <v>0</v>
      </c>
      <c r="S15" s="161">
        <v>0</v>
      </c>
      <c r="T15" s="161">
        <v>0</v>
      </c>
      <c r="U15" s="161">
        <v>0</v>
      </c>
      <c r="V15" s="164">
        <v>0</v>
      </c>
      <c r="W15" s="161" t="s">
        <v>22</v>
      </c>
      <c r="X15" s="161" t="s">
        <v>22</v>
      </c>
      <c r="Y15" s="161" t="s">
        <v>22</v>
      </c>
      <c r="Z15" s="161" t="s">
        <v>22</v>
      </c>
      <c r="AA15" s="161" t="s">
        <v>22</v>
      </c>
      <c r="AB15" s="161"/>
      <c r="AC15" s="161" t="s">
        <v>22</v>
      </c>
      <c r="AD15" s="161" t="s">
        <v>22</v>
      </c>
      <c r="AE15" s="161" t="s">
        <v>22</v>
      </c>
      <c r="AF15" s="161" t="s">
        <v>22</v>
      </c>
      <c r="AG15" s="161" t="s">
        <v>22</v>
      </c>
      <c r="AH15" s="161" t="s">
        <v>22</v>
      </c>
    </row>
    <row r="16" spans="1:34" x14ac:dyDescent="0.25">
      <c r="A16" s="165">
        <v>12</v>
      </c>
      <c r="B16" s="166" t="s">
        <v>224</v>
      </c>
      <c r="C16" s="165">
        <v>550</v>
      </c>
      <c r="D16" s="165">
        <v>5087</v>
      </c>
      <c r="E16" s="165">
        <v>9300</v>
      </c>
      <c r="F16" s="165">
        <v>31828</v>
      </c>
      <c r="G16" s="165">
        <v>57212</v>
      </c>
      <c r="H16" s="165">
        <v>38396</v>
      </c>
      <c r="I16" s="165">
        <v>25583</v>
      </c>
      <c r="J16" s="165">
        <v>0</v>
      </c>
      <c r="K16" s="165">
        <v>0</v>
      </c>
      <c r="L16" s="165">
        <v>0</v>
      </c>
      <c r="M16" s="165">
        <v>0</v>
      </c>
      <c r="N16" s="165">
        <v>0</v>
      </c>
      <c r="O16" s="165">
        <v>0</v>
      </c>
      <c r="P16" s="165"/>
      <c r="Q16" s="165">
        <v>0</v>
      </c>
      <c r="R16" s="165">
        <v>0</v>
      </c>
      <c r="S16" s="165">
        <v>0</v>
      </c>
      <c r="T16" s="165">
        <v>0</v>
      </c>
      <c r="U16" s="165">
        <v>0</v>
      </c>
      <c r="V16" s="167">
        <v>0</v>
      </c>
      <c r="W16" s="165" t="s">
        <v>22</v>
      </c>
      <c r="X16" s="165" t="s">
        <v>22</v>
      </c>
      <c r="Y16" s="165" t="s">
        <v>22</v>
      </c>
      <c r="Z16" s="165" t="s">
        <v>22</v>
      </c>
      <c r="AA16" s="165" t="s">
        <v>22</v>
      </c>
      <c r="AB16" s="165"/>
      <c r="AC16" s="165" t="s">
        <v>22</v>
      </c>
      <c r="AD16" s="165" t="s">
        <v>22</v>
      </c>
      <c r="AE16" s="165" t="s">
        <v>22</v>
      </c>
      <c r="AF16" s="165" t="s">
        <v>22</v>
      </c>
      <c r="AG16" s="165" t="s">
        <v>22</v>
      </c>
      <c r="AH16" s="165" t="s">
        <v>22</v>
      </c>
    </row>
    <row r="17" spans="1:34" x14ac:dyDescent="0.25">
      <c r="Q17" s="169">
        <f>SUM(Q5:Q16)</f>
        <v>307485655000</v>
      </c>
      <c r="R17" s="169">
        <f t="shared" ref="R17:V17" si="0">SUM(R5:R16)</f>
        <v>292284750000</v>
      </c>
      <c r="S17" s="169">
        <f t="shared" si="0"/>
        <v>338761550000</v>
      </c>
      <c r="T17" s="169">
        <f t="shared" si="0"/>
        <v>442478630000</v>
      </c>
      <c r="U17" s="169">
        <f t="shared" si="0"/>
        <v>275468800000</v>
      </c>
      <c r="V17" s="169">
        <f t="shared" si="0"/>
        <v>208152464430</v>
      </c>
      <c r="AC17" s="169">
        <f>SUM(AC5:AC16)</f>
        <v>53367090000</v>
      </c>
      <c r="AD17" s="169">
        <f t="shared" ref="AD17" si="1">SUM(AD5:AD16)</f>
        <v>52965200000</v>
      </c>
      <c r="AE17" s="169">
        <f>SUM(AE5:AE16)</f>
        <v>70276450000</v>
      </c>
      <c r="AF17" s="169">
        <f t="shared" ref="AF17" si="2">SUM(AF5:AF16)</f>
        <v>63646050000</v>
      </c>
      <c r="AG17" s="169">
        <f t="shared" ref="AG17" si="3">SUM(AG5:AG16)</f>
        <v>26072400000</v>
      </c>
      <c r="AH17" s="169">
        <f t="shared" ref="AH17" si="4">SUM(AH5:AH16)</f>
        <v>42360949680</v>
      </c>
    </row>
    <row r="18" spans="1:34" x14ac:dyDescent="0.25">
      <c r="I18" s="184">
        <f>SUM(I10:I16)</f>
        <v>4588489</v>
      </c>
    </row>
    <row r="19" spans="1:34" x14ac:dyDescent="0.25">
      <c r="A19" s="14" t="s">
        <v>263</v>
      </c>
      <c r="B19" s="14" t="s">
        <v>267</v>
      </c>
      <c r="V19" s="37"/>
    </row>
    <row r="21" spans="1:34" x14ac:dyDescent="0.25">
      <c r="V21" s="37"/>
    </row>
    <row r="22" spans="1:34" x14ac:dyDescent="0.25">
      <c r="A22" s="178">
        <v>1</v>
      </c>
      <c r="B22" t="s">
        <v>292</v>
      </c>
      <c r="C22" s="184">
        <f>SUM(C5:C9)</f>
        <v>123336</v>
      </c>
      <c r="D22" s="184">
        <f t="shared" ref="D22:G22" si="5">SUM(D5:D9)</f>
        <v>67901</v>
      </c>
      <c r="E22" s="184">
        <f t="shared" si="5"/>
        <v>58940</v>
      </c>
      <c r="F22" s="184">
        <f t="shared" si="5"/>
        <v>40667</v>
      </c>
      <c r="G22" s="184">
        <f t="shared" si="5"/>
        <v>38674</v>
      </c>
      <c r="H22" s="184">
        <f>SUM(H5:H9)</f>
        <v>32460</v>
      </c>
      <c r="I22" s="184"/>
      <c r="J22" s="184">
        <f t="shared" ref="J22:O22" si="6">SUM(J5:J9)</f>
        <v>547.09999999999991</v>
      </c>
      <c r="K22" s="184">
        <f t="shared" si="6"/>
        <v>346.77000000000004</v>
      </c>
      <c r="L22" s="184">
        <f t="shared" si="6"/>
        <v>291.01</v>
      </c>
      <c r="M22" s="184">
        <f t="shared" si="6"/>
        <v>1806.1399999999999</v>
      </c>
      <c r="N22" s="184">
        <f t="shared" si="6"/>
        <v>1372.92</v>
      </c>
      <c r="O22" s="184">
        <f t="shared" si="6"/>
        <v>1145.07</v>
      </c>
      <c r="P22" s="184"/>
    </row>
    <row r="23" spans="1:34" x14ac:dyDescent="0.25">
      <c r="A23" s="178">
        <v>2</v>
      </c>
      <c r="B23" t="s">
        <v>293</v>
      </c>
      <c r="C23" s="184">
        <f>SUM(C10:C16)</f>
        <v>6175576</v>
      </c>
      <c r="D23" s="184">
        <f t="shared" ref="D23:O23" si="7">SUM(D10:D16)</f>
        <v>6372598</v>
      </c>
      <c r="E23" s="184">
        <f t="shared" si="7"/>
        <v>7464113</v>
      </c>
      <c r="F23" s="184">
        <f t="shared" si="7"/>
        <v>7980923</v>
      </c>
      <c r="G23" s="184">
        <f t="shared" si="7"/>
        <v>3509563</v>
      </c>
      <c r="H23" s="184">
        <f t="shared" si="7"/>
        <v>4521891</v>
      </c>
      <c r="I23" s="184"/>
      <c r="J23" s="184">
        <f t="shared" si="7"/>
        <v>4933.2299999999996</v>
      </c>
      <c r="K23" s="184">
        <f t="shared" si="7"/>
        <v>5307.1500000000005</v>
      </c>
      <c r="L23" s="184">
        <f t="shared" si="7"/>
        <v>6284.51</v>
      </c>
      <c r="M23" s="184">
        <f t="shared" si="7"/>
        <v>5801.06</v>
      </c>
      <c r="N23" s="184">
        <f t="shared" si="7"/>
        <v>2290.8500000000004</v>
      </c>
      <c r="O23" s="184">
        <f t="shared" si="7"/>
        <v>2898.04</v>
      </c>
      <c r="P23" s="184"/>
      <c r="W23" s="184">
        <f>SUM(W10:W16)</f>
        <v>1875.5500000000002</v>
      </c>
      <c r="X23" s="184">
        <f t="shared" ref="X23:AB23" si="8">SUM(X10:X16)</f>
        <v>2043.5099999999998</v>
      </c>
      <c r="Y23" s="184">
        <f t="shared" si="8"/>
        <v>2624.9000000000005</v>
      </c>
      <c r="Z23" s="184">
        <f t="shared" si="8"/>
        <v>2511.0700000000006</v>
      </c>
      <c r="AA23" s="184">
        <f t="shared" si="8"/>
        <v>952.7399999999999</v>
      </c>
      <c r="AB23" s="184">
        <f t="shared" si="8"/>
        <v>1803.91</v>
      </c>
    </row>
    <row r="25" spans="1:34" x14ac:dyDescent="0.25">
      <c r="W25" s="34"/>
      <c r="X25" s="34"/>
    </row>
    <row r="26" spans="1:34" x14ac:dyDescent="0.25">
      <c r="W26" s="34"/>
      <c r="X26" s="34"/>
    </row>
    <row r="27" spans="1:34" x14ac:dyDescent="0.25">
      <c r="W27" s="34"/>
      <c r="X27" s="34"/>
    </row>
    <row r="28" spans="1:34" x14ac:dyDescent="0.25">
      <c r="W28" s="34"/>
    </row>
    <row r="29" spans="1:34" x14ac:dyDescent="0.25">
      <c r="W29" s="34"/>
    </row>
    <row r="32" spans="1:34" x14ac:dyDescent="0.25">
      <c r="V32" s="34"/>
    </row>
    <row r="33" spans="22:22" x14ac:dyDescent="0.25">
      <c r="V33" s="34"/>
    </row>
    <row r="34" spans="22:22" x14ac:dyDescent="0.25">
      <c r="V34" s="34"/>
    </row>
    <row r="35" spans="22:22" x14ac:dyDescent="0.25">
      <c r="V35" s="34"/>
    </row>
  </sheetData>
  <mergeCells count="8">
    <mergeCell ref="W3:AB3"/>
    <mergeCell ref="AC3:AH3"/>
    <mergeCell ref="A2:V2"/>
    <mergeCell ref="A3:A4"/>
    <mergeCell ref="B3:B4"/>
    <mergeCell ref="C3:H3"/>
    <mergeCell ref="J3:O3"/>
    <mergeCell ref="Q3:V3"/>
  </mergeCells>
  <pageMargins left="0.82677165354330717" right="0.39370078740157483" top="0.74803149606299213" bottom="0.35433070866141736" header="0.31496062992125984" footer="0.31496062992125984"/>
  <pageSetup paperSize="256" scale="70" orientation="landscape" horizontalDpi="4294967293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14"/>
  <sheetViews>
    <sheetView zoomScale="190" zoomScaleNormal="190" workbookViewId="0">
      <selection activeCell="C16" sqref="C16"/>
    </sheetView>
  </sheetViews>
  <sheetFormatPr defaultRowHeight="15" x14ac:dyDescent="0.25"/>
  <cols>
    <col min="1" max="1" width="5" customWidth="1"/>
    <col min="2" max="2" width="50" customWidth="1"/>
    <col min="5" max="5" width="9.140625" customWidth="1"/>
  </cols>
  <sheetData>
    <row r="1" spans="1:3" ht="15.75" thickBot="1" x14ac:dyDescent="0.3"/>
    <row r="2" spans="1:3" ht="15.75" thickBot="1" x14ac:dyDescent="0.3">
      <c r="A2" s="356" t="s">
        <v>151</v>
      </c>
      <c r="B2" s="356"/>
      <c r="C2" s="356"/>
    </row>
    <row r="3" spans="1:3" x14ac:dyDescent="0.25">
      <c r="A3" s="91">
        <v>1</v>
      </c>
      <c r="B3" s="89" t="s">
        <v>143</v>
      </c>
      <c r="C3" s="92">
        <v>1</v>
      </c>
    </row>
    <row r="4" spans="1:3" x14ac:dyDescent="0.25">
      <c r="A4" s="91">
        <v>2</v>
      </c>
      <c r="B4" s="89" t="s">
        <v>153</v>
      </c>
      <c r="C4" s="92">
        <v>1</v>
      </c>
    </row>
    <row r="5" spans="1:3" x14ac:dyDescent="0.25">
      <c r="A5" s="91">
        <v>3</v>
      </c>
      <c r="B5" s="89" t="s">
        <v>144</v>
      </c>
      <c r="C5" s="92">
        <v>800</v>
      </c>
    </row>
    <row r="6" spans="1:3" x14ac:dyDescent="0.25">
      <c r="A6" s="91">
        <v>4</v>
      </c>
      <c r="B6" s="89" t="s">
        <v>145</v>
      </c>
      <c r="C6" s="92">
        <v>63</v>
      </c>
    </row>
    <row r="7" spans="1:3" x14ac:dyDescent="0.25">
      <c r="A7" s="91">
        <v>5</v>
      </c>
      <c r="B7" s="89" t="s">
        <v>146</v>
      </c>
      <c r="C7" s="92">
        <v>448</v>
      </c>
    </row>
    <row r="8" spans="1:3" x14ac:dyDescent="0.25">
      <c r="A8" s="91">
        <v>6</v>
      </c>
      <c r="B8" s="89" t="s">
        <v>147</v>
      </c>
      <c r="C8" s="92">
        <v>1117</v>
      </c>
    </row>
    <row r="9" spans="1:3" x14ac:dyDescent="0.25">
      <c r="A9" s="91">
        <v>7</v>
      </c>
      <c r="B9" s="89" t="s">
        <v>148</v>
      </c>
      <c r="C9" s="92">
        <v>0.55000000000000004</v>
      </c>
    </row>
    <row r="10" spans="1:3" x14ac:dyDescent="0.25">
      <c r="A10" s="91">
        <v>8</v>
      </c>
      <c r="B10" s="89" t="s">
        <v>149</v>
      </c>
      <c r="C10" s="92">
        <v>46</v>
      </c>
    </row>
    <row r="11" spans="1:3" x14ac:dyDescent="0.25">
      <c r="A11" s="91">
        <v>9</v>
      </c>
      <c r="B11" s="89" t="s">
        <v>152</v>
      </c>
      <c r="C11" s="92">
        <v>18</v>
      </c>
    </row>
    <row r="12" spans="1:3" x14ac:dyDescent="0.25">
      <c r="A12" s="91">
        <v>10</v>
      </c>
      <c r="B12" s="89" t="s">
        <v>150</v>
      </c>
      <c r="C12" s="92">
        <v>160</v>
      </c>
    </row>
    <row r="13" spans="1:3" x14ac:dyDescent="0.25">
      <c r="A13" s="91">
        <v>11</v>
      </c>
      <c r="B13" s="89" t="s">
        <v>155</v>
      </c>
      <c r="C13" s="92">
        <v>4</v>
      </c>
    </row>
    <row r="14" spans="1:3" ht="15.75" thickBot="1" x14ac:dyDescent="0.3">
      <c r="A14" s="93">
        <v>12</v>
      </c>
      <c r="B14" s="90" t="s">
        <v>154</v>
      </c>
      <c r="C14" s="94">
        <v>12</v>
      </c>
    </row>
  </sheetData>
  <mergeCells count="1">
    <mergeCell ref="A2:C2"/>
  </mergeCells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5</vt:i4>
      </vt:variant>
    </vt:vector>
  </HeadingPairs>
  <TitlesOfParts>
    <vt:vector size="19" baseType="lpstr">
      <vt:lpstr>STANDAR DATA</vt:lpstr>
      <vt:lpstr>Penyuluhan Pertanian</vt:lpstr>
      <vt:lpstr>Potensi Lahan</vt:lpstr>
      <vt:lpstr>Tanaman Pangan</vt:lpstr>
      <vt:lpstr>Tanaman Hortikultura</vt:lpstr>
      <vt:lpstr>P2HP</vt:lpstr>
      <vt:lpstr>Perkebunan</vt:lpstr>
      <vt:lpstr>Populasi Ternak</vt:lpstr>
      <vt:lpstr>Profil Perikanan</vt:lpstr>
      <vt:lpstr>Perikanan Tangkap</vt:lpstr>
      <vt:lpstr>Perikanan Budaya</vt:lpstr>
      <vt:lpstr>Konsumsi Pangan</vt:lpstr>
      <vt:lpstr>Ketersediaan Pangan</vt:lpstr>
      <vt:lpstr>Data Bantuan </vt:lpstr>
      <vt:lpstr>'Ketersediaan Pangan'!Print_Area</vt:lpstr>
      <vt:lpstr>'Konsumsi Pangan'!Print_Area</vt:lpstr>
      <vt:lpstr>'Populasi Ternak'!Print_Area</vt:lpstr>
      <vt:lpstr>'Tanaman Pangan'!Print_Area</vt:lpstr>
      <vt:lpstr>'Konsumsi Pangan'!Print_Titles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HP</cp:lastModifiedBy>
  <cp:lastPrinted>2023-02-09T04:28:26Z</cp:lastPrinted>
  <dcterms:created xsi:type="dcterms:W3CDTF">2020-05-04T02:47:45Z</dcterms:created>
  <dcterms:modified xsi:type="dcterms:W3CDTF">2023-02-10T02:49:30Z</dcterms:modified>
</cp:coreProperties>
</file>